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ormularcenter\Unternehmen\040 Lohnabrechnung\042 Reisekosten\2026\TCN\"/>
    </mc:Choice>
  </mc:AlternateContent>
  <xr:revisionPtr revIDLastSave="0" documentId="13_ncr:1_{5C63A6EA-8037-41C9-8D0C-04B32E5CE62B}" xr6:coauthVersionLast="47" xr6:coauthVersionMax="47" xr10:uidLastSave="{00000000-0000-0000-0000-000000000000}"/>
  <workbookProtection workbookAlgorithmName="SHA-512" workbookHashValue="BAY/UNDWlC3X+1jhcoD6T6tVkKYk/lhcVlfDLTnmlQJMQr8zH/fr3iajIALkwwi0UZ850KasuymRAcU1cULzFQ==" workbookSaltValue="ardlQZDJ5bnYR4t2dCNfhw==" workbookSpinCount="100000" lockStructure="1"/>
  <bookViews>
    <workbookView xWindow="-120" yWindow="-120" windowWidth="38640" windowHeight="15840" xr2:uid="{00000000-000D-0000-FFFF-FFFF00000000}"/>
  </bookViews>
  <sheets>
    <sheet name="數據記錄" sheetId="2" r:id="rId1"/>
    <sheet name="計算" sheetId="6" r:id="rId2"/>
    <sheet name="EGSZ TEC" sheetId="3" state="hidden" r:id="rId3"/>
    <sheet name="EGSZ Country Profile" sheetId="4" state="hidden" r:id="rId4"/>
  </sheets>
  <definedNames>
    <definedName name="_xlnm.Print_Area" localSheetId="3">'EGSZ Country Profile'!$A$1:$N$47</definedName>
    <definedName name="_xlnm.Print_Area" localSheetId="2">'EGSZ TEC'!$A$1:$O$53</definedName>
    <definedName name="_xlnm.Print_Area" localSheetId="0">數據記錄!$A$1:$W$58</definedName>
    <definedName name="_xlnm.Print_Area" localSheetId="1">計算!$A$1:$O$48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4" l="1"/>
  <c r="A1" i="2"/>
  <c r="C9" i="4" l="1"/>
  <c r="L3" i="3" l="1"/>
  <c r="M3" i="3" s="1"/>
  <c r="L5" i="3"/>
  <c r="R4" i="2" l="1"/>
  <c r="M3" i="6"/>
  <c r="L5" i="6"/>
  <c r="M5" i="3"/>
  <c r="M5" i="6" s="1"/>
  <c r="R6" i="2" l="1"/>
  <c r="V9" i="2" s="1"/>
  <c r="J13" i="4"/>
  <c r="J12" i="4"/>
  <c r="J11" i="4"/>
  <c r="J10" i="4"/>
  <c r="J9" i="4"/>
  <c r="N9" i="2"/>
  <c r="M9" i="2"/>
  <c r="L9" i="2"/>
  <c r="K9" i="2"/>
  <c r="J9" i="2"/>
  <c r="A1" i="3"/>
  <c r="A1" i="6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13" i="3"/>
  <c r="K47" i="4"/>
  <c r="J40" i="3" s="1"/>
  <c r="K46" i="4"/>
  <c r="J39" i="3" s="1"/>
  <c r="K45" i="4"/>
  <c r="J38" i="3" s="1"/>
  <c r="K44" i="4"/>
  <c r="J37" i="3" s="1"/>
  <c r="K43" i="4"/>
  <c r="J36" i="3" s="1"/>
  <c r="K42" i="4"/>
  <c r="J35" i="3" s="1"/>
  <c r="K41" i="4"/>
  <c r="J34" i="3" s="1"/>
  <c r="K40" i="4"/>
  <c r="J33" i="3" s="1"/>
  <c r="K39" i="4"/>
  <c r="J32" i="3" s="1"/>
  <c r="K38" i="4"/>
  <c r="J31" i="3" s="1"/>
  <c r="K37" i="4"/>
  <c r="J30" i="3" s="1"/>
  <c r="K36" i="4"/>
  <c r="J29" i="3" s="1"/>
  <c r="K35" i="4"/>
  <c r="J28" i="3" s="1"/>
  <c r="K34" i="4"/>
  <c r="J27" i="3" s="1"/>
  <c r="K33" i="4"/>
  <c r="J26" i="3" s="1"/>
  <c r="K32" i="4"/>
  <c r="J25" i="3" s="1"/>
  <c r="K31" i="4"/>
  <c r="J24" i="3" s="1"/>
  <c r="K30" i="4"/>
  <c r="J23" i="3" s="1"/>
  <c r="K29" i="4"/>
  <c r="J22" i="3" s="1"/>
  <c r="K28" i="4"/>
  <c r="J21" i="3" s="1"/>
  <c r="K27" i="4"/>
  <c r="J20" i="3" s="1"/>
  <c r="K26" i="4"/>
  <c r="J19" i="3" s="1"/>
  <c r="K25" i="4"/>
  <c r="J18" i="3" s="1"/>
  <c r="K24" i="4"/>
  <c r="J17" i="3" s="1"/>
  <c r="K23" i="4"/>
  <c r="J16" i="3" s="1"/>
  <c r="K22" i="4"/>
  <c r="J15" i="3" s="1"/>
  <c r="K21" i="4"/>
  <c r="J14" i="3" s="1"/>
  <c r="K20" i="4"/>
  <c r="K19" i="4"/>
  <c r="J12" i="3" s="1"/>
  <c r="K18" i="4"/>
  <c r="J11" i="3" s="1"/>
  <c r="K17" i="4"/>
  <c r="J10" i="3" s="1"/>
  <c r="B17" i="4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O9" i="2" l="1"/>
  <c r="Q9" i="2"/>
  <c r="C13" i="4"/>
  <c r="C12" i="4"/>
  <c r="C11" i="4"/>
  <c r="C10" i="4"/>
  <c r="C46" i="4" l="1"/>
  <c r="C19" i="4"/>
  <c r="C26" i="4"/>
  <c r="C18" i="4"/>
  <c r="C31" i="4"/>
  <c r="C36" i="4"/>
  <c r="C20" i="4"/>
  <c r="C41" i="4"/>
  <c r="C24" i="4"/>
  <c r="C30" i="4"/>
  <c r="C22" i="4"/>
  <c r="C40" i="4"/>
  <c r="C45" i="4"/>
  <c r="C35" i="4"/>
  <c r="C37" i="4"/>
  <c r="C42" i="4"/>
  <c r="C32" i="4"/>
  <c r="C47" i="4"/>
  <c r="C25" i="4"/>
  <c r="C17" i="4"/>
  <c r="C27" i="4"/>
  <c r="C38" i="4"/>
  <c r="C28" i="4"/>
  <c r="C33" i="4"/>
  <c r="C43" i="4"/>
  <c r="C29" i="4"/>
  <c r="C21" i="4"/>
  <c r="C34" i="4"/>
  <c r="C39" i="4"/>
  <c r="C23" i="4"/>
  <c r="C44" i="4"/>
  <c r="O40" i="3"/>
  <c r="O40" i="6" s="1"/>
  <c r="O39" i="3"/>
  <c r="O39" i="6" s="1"/>
  <c r="O38" i="3"/>
  <c r="O38" i="6" s="1"/>
  <c r="O37" i="3"/>
  <c r="O37" i="6" s="1"/>
  <c r="O36" i="3"/>
  <c r="O36" i="6" s="1"/>
  <c r="O35" i="3"/>
  <c r="O35" i="6" s="1"/>
  <c r="O34" i="3"/>
  <c r="O34" i="6" s="1"/>
  <c r="O33" i="3"/>
  <c r="O33" i="6" s="1"/>
  <c r="O32" i="3"/>
  <c r="O32" i="6" s="1"/>
  <c r="O31" i="3"/>
  <c r="O31" i="6" s="1"/>
  <c r="O30" i="3"/>
  <c r="O30" i="6" s="1"/>
  <c r="O29" i="3"/>
  <c r="O29" i="6" s="1"/>
  <c r="O28" i="3"/>
  <c r="O28" i="6" s="1"/>
  <c r="O27" i="3"/>
  <c r="O27" i="6" s="1"/>
  <c r="O26" i="3"/>
  <c r="O26" i="6" s="1"/>
  <c r="O25" i="3"/>
  <c r="O25" i="6" s="1"/>
  <c r="O24" i="3"/>
  <c r="O24" i="6" s="1"/>
  <c r="O23" i="3"/>
  <c r="O23" i="6" s="1"/>
  <c r="O22" i="3"/>
  <c r="O22" i="6" s="1"/>
  <c r="O21" i="3"/>
  <c r="O21" i="6" s="1"/>
  <c r="O20" i="3"/>
  <c r="O20" i="6" s="1"/>
  <c r="O19" i="3"/>
  <c r="O19" i="6" s="1"/>
  <c r="O18" i="3"/>
  <c r="O18" i="6" s="1"/>
  <c r="O17" i="3"/>
  <c r="O17" i="6" s="1"/>
  <c r="O16" i="3"/>
  <c r="O16" i="6" s="1"/>
  <c r="O15" i="3"/>
  <c r="O15" i="6" s="1"/>
  <c r="O14" i="3"/>
  <c r="O14" i="6" s="1"/>
  <c r="O13" i="3"/>
  <c r="O13" i="6" s="1"/>
  <c r="O12" i="3"/>
  <c r="O12" i="6" s="1"/>
  <c r="O11" i="3"/>
  <c r="O11" i="6" s="1"/>
  <c r="O10" i="3"/>
  <c r="O10" i="6" s="1"/>
  <c r="F31" i="3" l="1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14" i="3"/>
  <c r="I14" i="3" s="1"/>
  <c r="E17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J13" i="6"/>
  <c r="D12" i="3"/>
  <c r="D12" i="6" s="1"/>
  <c r="G40" i="3"/>
  <c r="H40" i="3" s="1"/>
  <c r="G39" i="3"/>
  <c r="H39" i="3" s="1"/>
  <c r="G38" i="3"/>
  <c r="G38" i="6" s="1"/>
  <c r="G37" i="3"/>
  <c r="H37" i="3" s="1"/>
  <c r="G36" i="3"/>
  <c r="G36" i="6" s="1"/>
  <c r="G35" i="3"/>
  <c r="H35" i="3" s="1"/>
  <c r="G34" i="3"/>
  <c r="H34" i="3" s="1"/>
  <c r="G33" i="3"/>
  <c r="G33" i="6" s="1"/>
  <c r="G32" i="3"/>
  <c r="H32" i="3" s="1"/>
  <c r="G31" i="3"/>
  <c r="H31" i="3" s="1"/>
  <c r="G30" i="3"/>
  <c r="H30" i="3" s="1"/>
  <c r="M30" i="3" s="1"/>
  <c r="G29" i="3"/>
  <c r="G29" i="6" s="1"/>
  <c r="G28" i="3"/>
  <c r="H28" i="3" s="1"/>
  <c r="M28" i="3" s="1"/>
  <c r="G27" i="3"/>
  <c r="H27" i="3" s="1"/>
  <c r="G26" i="3"/>
  <c r="H26" i="3" s="1"/>
  <c r="G25" i="3"/>
  <c r="G25" i="6" s="1"/>
  <c r="G24" i="3"/>
  <c r="G24" i="6" s="1"/>
  <c r="G23" i="3"/>
  <c r="G23" i="6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G15" i="6" s="1"/>
  <c r="G14" i="3"/>
  <c r="H14" i="3" s="1"/>
  <c r="M14" i="3" s="1"/>
  <c r="G13" i="3"/>
  <c r="H13" i="3" s="1"/>
  <c r="G12" i="3"/>
  <c r="H12" i="3" s="1"/>
  <c r="G11" i="3"/>
  <c r="G11" i="6" s="1"/>
  <c r="G10" i="3"/>
  <c r="G10" i="6" s="1"/>
  <c r="E40" i="3"/>
  <c r="J40" i="6" s="1"/>
  <c r="D40" i="3"/>
  <c r="E39" i="3"/>
  <c r="J39" i="6" s="1"/>
  <c r="D39" i="3"/>
  <c r="D39" i="6" s="1"/>
  <c r="E38" i="3"/>
  <c r="J38" i="6" s="1"/>
  <c r="D38" i="3"/>
  <c r="D38" i="6" s="1"/>
  <c r="E13" i="3"/>
  <c r="E13" i="6" s="1"/>
  <c r="D13" i="3"/>
  <c r="D13" i="6" s="1"/>
  <c r="E12" i="3"/>
  <c r="E11" i="3"/>
  <c r="E11" i="6" s="1"/>
  <c r="D11" i="3"/>
  <c r="D11" i="6" s="1"/>
  <c r="E10" i="3"/>
  <c r="E10" i="6" s="1"/>
  <c r="D10" i="3"/>
  <c r="D10" i="6" s="1"/>
  <c r="K40" i="6"/>
  <c r="L40" i="6"/>
  <c r="K39" i="6"/>
  <c r="L39" i="6"/>
  <c r="K38" i="6"/>
  <c r="L38" i="6"/>
  <c r="K37" i="6"/>
  <c r="L37" i="6"/>
  <c r="K36" i="6"/>
  <c r="L36" i="6"/>
  <c r="K35" i="6"/>
  <c r="L35" i="6"/>
  <c r="K34" i="6"/>
  <c r="L34" i="6"/>
  <c r="K33" i="6"/>
  <c r="L33" i="6"/>
  <c r="K32" i="6"/>
  <c r="L32" i="6"/>
  <c r="K31" i="6"/>
  <c r="L31" i="6"/>
  <c r="K30" i="6"/>
  <c r="L30" i="6"/>
  <c r="K29" i="6"/>
  <c r="L29" i="6"/>
  <c r="K28" i="6"/>
  <c r="L28" i="6"/>
  <c r="K27" i="6"/>
  <c r="L27" i="6"/>
  <c r="K26" i="6"/>
  <c r="L26" i="6"/>
  <c r="K25" i="6"/>
  <c r="L25" i="6"/>
  <c r="K24" i="6"/>
  <c r="L24" i="6"/>
  <c r="K23" i="6"/>
  <c r="L23" i="6"/>
  <c r="K22" i="6"/>
  <c r="L22" i="6"/>
  <c r="K21" i="6"/>
  <c r="L21" i="6"/>
  <c r="L20" i="6"/>
  <c r="K19" i="6"/>
  <c r="L19" i="6"/>
  <c r="K18" i="6"/>
  <c r="L18" i="6"/>
  <c r="K17" i="6"/>
  <c r="L17" i="6"/>
  <c r="K16" i="6"/>
  <c r="L16" i="6"/>
  <c r="K15" i="6"/>
  <c r="L15" i="6"/>
  <c r="K14" i="6"/>
  <c r="L14" i="6"/>
  <c r="K13" i="6"/>
  <c r="L13" i="6"/>
  <c r="K12" i="6"/>
  <c r="L12" i="6"/>
  <c r="K11" i="6"/>
  <c r="L11" i="6"/>
  <c r="L10" i="6"/>
  <c r="K10" i="6"/>
  <c r="B14" i="2"/>
  <c r="C14" i="2" s="1"/>
  <c r="D14" i="2" s="1"/>
  <c r="E14" i="2" s="1"/>
  <c r="C3" i="6"/>
  <c r="C5" i="6"/>
  <c r="A10" i="3"/>
  <c r="A10" i="6" s="1"/>
  <c r="B10" i="3"/>
  <c r="B10" i="6" s="1"/>
  <c r="C10" i="3"/>
  <c r="C10" i="6" s="1"/>
  <c r="N10" i="3"/>
  <c r="N10" i="6" s="1"/>
  <c r="A11" i="3"/>
  <c r="A11" i="6" s="1"/>
  <c r="B11" i="3"/>
  <c r="B11" i="6" s="1"/>
  <c r="C11" i="3"/>
  <c r="C11" i="6" s="1"/>
  <c r="N11" i="3"/>
  <c r="N11" i="6" s="1"/>
  <c r="A12" i="3"/>
  <c r="A12" i="6" s="1"/>
  <c r="B12" i="3"/>
  <c r="B12" i="6" s="1"/>
  <c r="C12" i="3"/>
  <c r="C12" i="6" s="1"/>
  <c r="E12" i="6"/>
  <c r="N12" i="3"/>
  <c r="N12" i="6" s="1"/>
  <c r="A13" i="3"/>
  <c r="A13" i="6" s="1"/>
  <c r="B13" i="3"/>
  <c r="B13" i="6" s="1"/>
  <c r="C13" i="3"/>
  <c r="C13" i="6" s="1"/>
  <c r="N13" i="3"/>
  <c r="N13" i="6" s="1"/>
  <c r="A14" i="3"/>
  <c r="A14" i="6" s="1"/>
  <c r="B14" i="3"/>
  <c r="B14" i="6" s="1"/>
  <c r="C14" i="3"/>
  <c r="C14" i="6" s="1"/>
  <c r="D14" i="3"/>
  <c r="D14" i="6" s="1"/>
  <c r="E14" i="3"/>
  <c r="E14" i="6" s="1"/>
  <c r="F14" i="6"/>
  <c r="N14" i="3"/>
  <c r="N14" i="6" s="1"/>
  <c r="A15" i="3"/>
  <c r="A15" i="6" s="1"/>
  <c r="B15" i="3"/>
  <c r="B15" i="6" s="1"/>
  <c r="C15" i="3"/>
  <c r="C15" i="6" s="1"/>
  <c r="D15" i="3"/>
  <c r="D15" i="6" s="1"/>
  <c r="E15" i="3"/>
  <c r="N15" i="3"/>
  <c r="N15" i="6" s="1"/>
  <c r="A16" i="3"/>
  <c r="A16" i="6" s="1"/>
  <c r="B16" i="3"/>
  <c r="B16" i="6" s="1"/>
  <c r="C16" i="3"/>
  <c r="C16" i="6" s="1"/>
  <c r="D16" i="3"/>
  <c r="D16" i="6" s="1"/>
  <c r="E16" i="3"/>
  <c r="N16" i="3"/>
  <c r="N16" i="6" s="1"/>
  <c r="A17" i="3"/>
  <c r="A17" i="6" s="1"/>
  <c r="B17" i="3"/>
  <c r="B17" i="6" s="1"/>
  <c r="C17" i="3"/>
  <c r="C17" i="6" s="1"/>
  <c r="D17" i="3"/>
  <c r="N17" i="3"/>
  <c r="N17" i="6" s="1"/>
  <c r="A18" i="3"/>
  <c r="A18" i="6" s="1"/>
  <c r="B18" i="3"/>
  <c r="B18" i="6" s="1"/>
  <c r="C18" i="3"/>
  <c r="C18" i="6" s="1"/>
  <c r="D18" i="3"/>
  <c r="D18" i="6" s="1"/>
  <c r="E18" i="3"/>
  <c r="N18" i="3"/>
  <c r="N18" i="6" s="1"/>
  <c r="A19" i="3"/>
  <c r="A19" i="6" s="1"/>
  <c r="B19" i="3"/>
  <c r="B19" i="6" s="1"/>
  <c r="C19" i="3"/>
  <c r="C19" i="6" s="1"/>
  <c r="D19" i="3"/>
  <c r="D19" i="6" s="1"/>
  <c r="E19" i="3"/>
  <c r="N19" i="3"/>
  <c r="N19" i="6" s="1"/>
  <c r="A20" i="3"/>
  <c r="A20" i="6" s="1"/>
  <c r="B20" i="3"/>
  <c r="B20" i="6" s="1"/>
  <c r="C20" i="3"/>
  <c r="C20" i="6" s="1"/>
  <c r="D20" i="3"/>
  <c r="D20" i="6" s="1"/>
  <c r="E20" i="3"/>
  <c r="K20" i="6"/>
  <c r="N20" i="3"/>
  <c r="N20" i="6" s="1"/>
  <c r="A21" i="3"/>
  <c r="A21" i="6" s="1"/>
  <c r="B21" i="3"/>
  <c r="B21" i="6" s="1"/>
  <c r="C21" i="3"/>
  <c r="C21" i="6" s="1"/>
  <c r="D21" i="3"/>
  <c r="D21" i="6" s="1"/>
  <c r="E21" i="3"/>
  <c r="N21" i="3"/>
  <c r="N21" i="6" s="1"/>
  <c r="A22" i="3"/>
  <c r="A22" i="6" s="1"/>
  <c r="B22" i="3"/>
  <c r="B22" i="6" s="1"/>
  <c r="C22" i="3"/>
  <c r="C22" i="6" s="1"/>
  <c r="D22" i="3"/>
  <c r="D22" i="6" s="1"/>
  <c r="E22" i="3"/>
  <c r="N22" i="3"/>
  <c r="N22" i="6" s="1"/>
  <c r="A23" i="3"/>
  <c r="A23" i="6" s="1"/>
  <c r="B23" i="3"/>
  <c r="B23" i="6" s="1"/>
  <c r="C23" i="3"/>
  <c r="C23" i="6" s="1"/>
  <c r="D23" i="3"/>
  <c r="D23" i="6" s="1"/>
  <c r="E23" i="3"/>
  <c r="N23" i="3"/>
  <c r="N23" i="6" s="1"/>
  <c r="A24" i="3"/>
  <c r="A24" i="6" s="1"/>
  <c r="B24" i="3"/>
  <c r="B24" i="6" s="1"/>
  <c r="C24" i="3"/>
  <c r="C24" i="6" s="1"/>
  <c r="D24" i="3"/>
  <c r="D24" i="6" s="1"/>
  <c r="E24" i="3"/>
  <c r="E24" i="6" s="1"/>
  <c r="F24" i="6"/>
  <c r="N24" i="3"/>
  <c r="N24" i="6" s="1"/>
  <c r="A25" i="3"/>
  <c r="A25" i="6" s="1"/>
  <c r="B25" i="3"/>
  <c r="B25" i="6" s="1"/>
  <c r="C25" i="3"/>
  <c r="C25" i="6" s="1"/>
  <c r="D25" i="3"/>
  <c r="D25" i="6" s="1"/>
  <c r="E25" i="3"/>
  <c r="E25" i="6" s="1"/>
  <c r="F25" i="6"/>
  <c r="N25" i="3"/>
  <c r="N25" i="6" s="1"/>
  <c r="A26" i="3"/>
  <c r="A26" i="6" s="1"/>
  <c r="B26" i="3"/>
  <c r="B26" i="6" s="1"/>
  <c r="C26" i="3"/>
  <c r="C26" i="6" s="1"/>
  <c r="D26" i="3"/>
  <c r="D26" i="6" s="1"/>
  <c r="E26" i="3"/>
  <c r="E26" i="6" s="1"/>
  <c r="F26" i="6"/>
  <c r="N26" i="3"/>
  <c r="N26" i="6" s="1"/>
  <c r="A27" i="3"/>
  <c r="A27" i="6" s="1"/>
  <c r="B27" i="3"/>
  <c r="B27" i="6" s="1"/>
  <c r="C27" i="3"/>
  <c r="C27" i="6" s="1"/>
  <c r="D27" i="3"/>
  <c r="D27" i="6" s="1"/>
  <c r="E27" i="3"/>
  <c r="E27" i="6" s="1"/>
  <c r="F27" i="6"/>
  <c r="N27" i="3"/>
  <c r="N27" i="6" s="1"/>
  <c r="A28" i="3"/>
  <c r="A28" i="6" s="1"/>
  <c r="B28" i="3"/>
  <c r="B28" i="6" s="1"/>
  <c r="C28" i="3"/>
  <c r="C28" i="6" s="1"/>
  <c r="D28" i="3"/>
  <c r="D28" i="6" s="1"/>
  <c r="E28" i="3"/>
  <c r="E28" i="6" s="1"/>
  <c r="F28" i="6"/>
  <c r="N28" i="3"/>
  <c r="N28" i="6" s="1"/>
  <c r="A29" i="3"/>
  <c r="A29" i="6" s="1"/>
  <c r="B29" i="3"/>
  <c r="B29" i="6" s="1"/>
  <c r="C29" i="3"/>
  <c r="C29" i="6" s="1"/>
  <c r="D29" i="3"/>
  <c r="D29" i="6" s="1"/>
  <c r="E29" i="3"/>
  <c r="E29" i="6" s="1"/>
  <c r="F29" i="6"/>
  <c r="N29" i="3"/>
  <c r="N29" i="6" s="1"/>
  <c r="A30" i="3"/>
  <c r="A30" i="6" s="1"/>
  <c r="B30" i="3"/>
  <c r="B30" i="6" s="1"/>
  <c r="C30" i="3"/>
  <c r="C30" i="6" s="1"/>
  <c r="D30" i="3"/>
  <c r="D30" i="6" s="1"/>
  <c r="E30" i="3"/>
  <c r="E30" i="6" s="1"/>
  <c r="F30" i="6"/>
  <c r="N30" i="3"/>
  <c r="N30" i="6" s="1"/>
  <c r="A31" i="3"/>
  <c r="A31" i="6" s="1"/>
  <c r="B31" i="3"/>
  <c r="B31" i="6" s="1"/>
  <c r="C31" i="3"/>
  <c r="C31" i="6" s="1"/>
  <c r="D31" i="3"/>
  <c r="D31" i="6" s="1"/>
  <c r="E31" i="3"/>
  <c r="E31" i="6" s="1"/>
  <c r="F31" i="6"/>
  <c r="N31" i="3"/>
  <c r="N31" i="6" s="1"/>
  <c r="A32" i="3"/>
  <c r="A32" i="6" s="1"/>
  <c r="B32" i="3"/>
  <c r="B32" i="6" s="1"/>
  <c r="C32" i="3"/>
  <c r="C32" i="6" s="1"/>
  <c r="D32" i="3"/>
  <c r="D32" i="6" s="1"/>
  <c r="E32" i="3"/>
  <c r="E32" i="6" s="1"/>
  <c r="G32" i="6"/>
  <c r="N32" i="3"/>
  <c r="N32" i="6" s="1"/>
  <c r="A33" i="3"/>
  <c r="A33" i="6" s="1"/>
  <c r="B33" i="3"/>
  <c r="B33" i="6" s="1"/>
  <c r="C33" i="3"/>
  <c r="C33" i="6" s="1"/>
  <c r="D33" i="3"/>
  <c r="D33" i="6" s="1"/>
  <c r="E33" i="3"/>
  <c r="E33" i="6" s="1"/>
  <c r="N33" i="3"/>
  <c r="N33" i="6" s="1"/>
  <c r="A34" i="3"/>
  <c r="A34" i="6" s="1"/>
  <c r="B34" i="3"/>
  <c r="B34" i="6" s="1"/>
  <c r="C34" i="3"/>
  <c r="C34" i="6" s="1"/>
  <c r="D34" i="3"/>
  <c r="D34" i="6" s="1"/>
  <c r="E34" i="3"/>
  <c r="E34" i="6" s="1"/>
  <c r="N34" i="3"/>
  <c r="N34" i="6" s="1"/>
  <c r="A35" i="3"/>
  <c r="A35" i="6" s="1"/>
  <c r="B35" i="3"/>
  <c r="B35" i="6" s="1"/>
  <c r="C35" i="3"/>
  <c r="C35" i="6" s="1"/>
  <c r="D35" i="3"/>
  <c r="D35" i="6" s="1"/>
  <c r="E35" i="3"/>
  <c r="E35" i="6" s="1"/>
  <c r="N35" i="3"/>
  <c r="N35" i="6" s="1"/>
  <c r="A36" i="3"/>
  <c r="A36" i="6" s="1"/>
  <c r="B36" i="3"/>
  <c r="B36" i="6" s="1"/>
  <c r="C36" i="3"/>
  <c r="C36" i="6" s="1"/>
  <c r="D36" i="3"/>
  <c r="D36" i="6" s="1"/>
  <c r="E36" i="3"/>
  <c r="E36" i="6" s="1"/>
  <c r="N36" i="3"/>
  <c r="N36" i="6" s="1"/>
  <c r="A37" i="3"/>
  <c r="A37" i="6" s="1"/>
  <c r="B37" i="3"/>
  <c r="B37" i="6" s="1"/>
  <c r="C37" i="3"/>
  <c r="C37" i="6" s="1"/>
  <c r="D37" i="3"/>
  <c r="D37" i="6" s="1"/>
  <c r="E37" i="3"/>
  <c r="E37" i="6" s="1"/>
  <c r="F37" i="6"/>
  <c r="N37" i="3"/>
  <c r="N37" i="6" s="1"/>
  <c r="A38" i="3"/>
  <c r="A38" i="6" s="1"/>
  <c r="B38" i="3"/>
  <c r="B38" i="6" s="1"/>
  <c r="C38" i="3"/>
  <c r="C38" i="6" s="1"/>
  <c r="N38" i="3"/>
  <c r="N38" i="6" s="1"/>
  <c r="A39" i="3"/>
  <c r="A39" i="6" s="1"/>
  <c r="B39" i="3"/>
  <c r="B39" i="6" s="1"/>
  <c r="C39" i="3"/>
  <c r="C39" i="6" s="1"/>
  <c r="E39" i="6"/>
  <c r="N39" i="3"/>
  <c r="N39" i="6" s="1"/>
  <c r="A40" i="3"/>
  <c r="A40" i="6" s="1"/>
  <c r="B40" i="3"/>
  <c r="B40" i="6" s="1"/>
  <c r="C40" i="3"/>
  <c r="C40" i="6" s="1"/>
  <c r="D40" i="6"/>
  <c r="N40" i="3"/>
  <c r="N40" i="6" s="1"/>
  <c r="C5" i="3"/>
  <c r="C3" i="3"/>
  <c r="E18" i="6" l="1"/>
  <c r="F18" i="3"/>
  <c r="E16" i="6"/>
  <c r="F16" i="3"/>
  <c r="F35" i="6"/>
  <c r="G22" i="6"/>
  <c r="E38" i="6"/>
  <c r="F34" i="6"/>
  <c r="G21" i="6"/>
  <c r="F36" i="6"/>
  <c r="G39" i="6"/>
  <c r="G31" i="6"/>
  <c r="E23" i="6"/>
  <c r="F23" i="3"/>
  <c r="E22" i="6"/>
  <c r="F22" i="3"/>
  <c r="E21" i="6"/>
  <c r="F21" i="3"/>
  <c r="E20" i="6"/>
  <c r="F20" i="3"/>
  <c r="I20" i="3" s="1"/>
  <c r="I20" i="6" s="1"/>
  <c r="E19" i="6"/>
  <c r="F19" i="3"/>
  <c r="H13" i="6"/>
  <c r="H21" i="6"/>
  <c r="H37" i="6"/>
  <c r="M37" i="3"/>
  <c r="H16" i="6"/>
  <c r="H32" i="6"/>
  <c r="M32" i="3"/>
  <c r="H40" i="6"/>
  <c r="M40" i="3"/>
  <c r="M40" i="6" s="1"/>
  <c r="H31" i="6"/>
  <c r="M31" i="3"/>
  <c r="H17" i="6"/>
  <c r="H18" i="6"/>
  <c r="H26" i="6"/>
  <c r="M26" i="3"/>
  <c r="H34" i="6"/>
  <c r="M34" i="3"/>
  <c r="H39" i="6"/>
  <c r="M39" i="3"/>
  <c r="M39" i="6" s="1"/>
  <c r="H19" i="6"/>
  <c r="H27" i="6"/>
  <c r="M27" i="3"/>
  <c r="H35" i="6"/>
  <c r="M35" i="3"/>
  <c r="H29" i="3"/>
  <c r="G37" i="6"/>
  <c r="G14" i="2"/>
  <c r="H14" i="2" s="1"/>
  <c r="I14" i="2" s="1"/>
  <c r="J14" i="2" s="1"/>
  <c r="F32" i="6"/>
  <c r="F40" i="6"/>
  <c r="G19" i="6"/>
  <c r="H11" i="3"/>
  <c r="G35" i="6"/>
  <c r="G27" i="6"/>
  <c r="H33" i="3"/>
  <c r="H25" i="3"/>
  <c r="G30" i="6"/>
  <c r="F38" i="6"/>
  <c r="E40" i="6"/>
  <c r="F12" i="3"/>
  <c r="G26" i="6"/>
  <c r="H23" i="3"/>
  <c r="F39" i="6"/>
  <c r="G18" i="6"/>
  <c r="G34" i="6"/>
  <c r="F11" i="3"/>
  <c r="I11" i="3" s="1"/>
  <c r="G41" i="3"/>
  <c r="H10" i="3"/>
  <c r="H10" i="6" s="1"/>
  <c r="J19" i="6"/>
  <c r="J27" i="6"/>
  <c r="J35" i="6"/>
  <c r="F33" i="6"/>
  <c r="H24" i="3"/>
  <c r="F13" i="3"/>
  <c r="I13" i="3" s="1"/>
  <c r="M13" i="3" s="1"/>
  <c r="J20" i="6"/>
  <c r="J28" i="6"/>
  <c r="J36" i="6"/>
  <c r="J11" i="6"/>
  <c r="J21" i="6"/>
  <c r="J29" i="6"/>
  <c r="J37" i="6"/>
  <c r="J12" i="6"/>
  <c r="J22" i="6"/>
  <c r="J30" i="6"/>
  <c r="E15" i="6"/>
  <c r="F15" i="3"/>
  <c r="I15" i="3" s="1"/>
  <c r="F10" i="3"/>
  <c r="I10" i="3" s="1"/>
  <c r="J23" i="6"/>
  <c r="J31" i="6"/>
  <c r="L41" i="3"/>
  <c r="G40" i="6"/>
  <c r="D17" i="6"/>
  <c r="F17" i="3"/>
  <c r="I17" i="3" s="1"/>
  <c r="M17" i="3" s="1"/>
  <c r="J14" i="6"/>
  <c r="J24" i="6"/>
  <c r="J32" i="6"/>
  <c r="J16" i="6"/>
  <c r="J25" i="6"/>
  <c r="J33" i="6"/>
  <c r="J10" i="6"/>
  <c r="J18" i="6"/>
  <c r="J26" i="6"/>
  <c r="J34" i="6"/>
  <c r="G12" i="6"/>
  <c r="E17" i="6"/>
  <c r="J17" i="6"/>
  <c r="G17" i="6"/>
  <c r="G13" i="6"/>
  <c r="G14" i="6"/>
  <c r="G16" i="6"/>
  <c r="H15" i="3"/>
  <c r="J15" i="6"/>
  <c r="I29" i="6"/>
  <c r="I30" i="6"/>
  <c r="I38" i="6"/>
  <c r="I26" i="6"/>
  <c r="I34" i="6"/>
  <c r="I31" i="6"/>
  <c r="I27" i="6"/>
  <c r="I35" i="6"/>
  <c r="I25" i="6"/>
  <c r="I33" i="6"/>
  <c r="K41" i="3"/>
  <c r="L41" i="6"/>
  <c r="I39" i="6"/>
  <c r="I36" i="6"/>
  <c r="I28" i="6"/>
  <c r="K41" i="6"/>
  <c r="H12" i="6"/>
  <c r="H20" i="6"/>
  <c r="H28" i="6"/>
  <c r="I32" i="6"/>
  <c r="H14" i="6"/>
  <c r="H22" i="6"/>
  <c r="H30" i="6"/>
  <c r="I24" i="6"/>
  <c r="G28" i="6"/>
  <c r="G20" i="6"/>
  <c r="H38" i="3"/>
  <c r="M38" i="3" s="1"/>
  <c r="H36" i="3"/>
  <c r="M36" i="3" s="1"/>
  <c r="I40" i="6"/>
  <c r="K14" i="2" l="1"/>
  <c r="L14" i="2" s="1"/>
  <c r="M14" i="2" s="1"/>
  <c r="N14" i="2" s="1"/>
  <c r="O14" i="2"/>
  <c r="I16" i="3"/>
  <c r="F16" i="6"/>
  <c r="I18" i="3"/>
  <c r="F18" i="6"/>
  <c r="I12" i="3"/>
  <c r="M12" i="3" s="1"/>
  <c r="M12" i="6" s="1"/>
  <c r="I23" i="3"/>
  <c r="I23" i="6" s="1"/>
  <c r="F23" i="6"/>
  <c r="I22" i="3"/>
  <c r="F22" i="6"/>
  <c r="I21" i="3"/>
  <c r="F21" i="6"/>
  <c r="M20" i="3"/>
  <c r="M20" i="6" s="1"/>
  <c r="F20" i="6"/>
  <c r="I19" i="3"/>
  <c r="F19" i="6"/>
  <c r="H15" i="6"/>
  <c r="M15" i="3"/>
  <c r="H33" i="6"/>
  <c r="M33" i="3"/>
  <c r="M33" i="6" s="1"/>
  <c r="H23" i="6"/>
  <c r="H29" i="6"/>
  <c r="M29" i="3"/>
  <c r="M29" i="6" s="1"/>
  <c r="H11" i="6"/>
  <c r="M11" i="3"/>
  <c r="M11" i="6" s="1"/>
  <c r="H24" i="6"/>
  <c r="M24" i="3"/>
  <c r="M24" i="6" s="1"/>
  <c r="H25" i="6"/>
  <c r="M25" i="3"/>
  <c r="M25" i="6" s="1"/>
  <c r="M27" i="6"/>
  <c r="M28" i="6"/>
  <c r="M26" i="6"/>
  <c r="M32" i="6"/>
  <c r="M34" i="6"/>
  <c r="F12" i="6"/>
  <c r="M30" i="6"/>
  <c r="M37" i="6"/>
  <c r="M35" i="6"/>
  <c r="G41" i="6"/>
  <c r="M14" i="6"/>
  <c r="M17" i="6"/>
  <c r="F17" i="6"/>
  <c r="I17" i="6"/>
  <c r="M31" i="6"/>
  <c r="J41" i="3"/>
  <c r="J41" i="6"/>
  <c r="F15" i="6"/>
  <c r="I14" i="6"/>
  <c r="F10" i="6"/>
  <c r="I37" i="6"/>
  <c r="F11" i="6"/>
  <c r="F13" i="6"/>
  <c r="H38" i="6"/>
  <c r="M38" i="6"/>
  <c r="M36" i="6"/>
  <c r="H36" i="6"/>
  <c r="I13" i="6"/>
  <c r="M13" i="6"/>
  <c r="I11" i="6"/>
  <c r="H41" i="3"/>
  <c r="M42" i="3" s="1"/>
  <c r="P14" i="2" l="1"/>
  <c r="Q14" i="2" s="1"/>
  <c r="R14" i="2" s="1"/>
  <c r="S14" i="2" s="1"/>
  <c r="T14" i="2" s="1"/>
  <c r="U14" i="2" s="1"/>
  <c r="V14" i="2" s="1"/>
  <c r="W14" i="2" s="1"/>
  <c r="I18" i="6"/>
  <c r="M18" i="3"/>
  <c r="M18" i="6" s="1"/>
  <c r="M16" i="3"/>
  <c r="M16" i="6" s="1"/>
  <c r="I16" i="6"/>
  <c r="I12" i="6"/>
  <c r="M23" i="3"/>
  <c r="M23" i="6" s="1"/>
  <c r="M22" i="3"/>
  <c r="M22" i="6" s="1"/>
  <c r="I22" i="6"/>
  <c r="M21" i="3"/>
  <c r="M21" i="6" s="1"/>
  <c r="I21" i="6"/>
  <c r="I19" i="6"/>
  <c r="M19" i="3"/>
  <c r="M19" i="6" s="1"/>
  <c r="M42" i="6"/>
  <c r="P42" i="6" s="1"/>
  <c r="M15" i="6"/>
  <c r="I15" i="6"/>
  <c r="M10" i="3"/>
  <c r="M10" i="6" s="1"/>
  <c r="I10" i="6"/>
  <c r="I41" i="3"/>
  <c r="H41" i="6"/>
  <c r="I41" i="6" l="1"/>
  <c r="M41" i="6"/>
  <c r="M41" i="3"/>
  <c r="M43" i="3" s="1"/>
  <c r="P41" i="6" l="1"/>
  <c r="M43" i="6"/>
  <c r="P4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S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T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U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G10" authorId="0" shapeId="0" xr:uid="{00000000-0006-0000-0000-000004000000}">
      <text>
        <r>
          <rPr>
            <sz val="10"/>
            <color indexed="81"/>
            <rFont val="Tahoma"/>
            <family val="2"/>
          </rPr>
          <t>ZMSD-Nr.</t>
        </r>
      </text>
    </comment>
    <comment ref="S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 F= 早餐
（從每天的出差補貼中抵扣20 %）
例如: 旅館過夜費中包括的早餐費。
同樣適用由第三方提供卻由雇主支付的早餐費。若適用請在此打叉。
</t>
        </r>
      </text>
    </comment>
    <comment ref="T11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M= 午餐
（從每天的出差補貼中抵扣40 %）
─ 最多不超過60歐元 （一旦超過則視為應納稅的實物支付）。
─ 同樣適用由雇主支付的商業活動中的餐飲費。
─ 同樣適用由第三方提供卻由雇主支付的餐飲費。
─ 對參加第三方商業活動的非雇主支付的餐飲費則不用扣除。
若適用請在此打叉。
</t>
        </r>
      </text>
    </comment>
    <comment ref="U11" authorId="0" shapeId="0" xr:uid="{00000000-0006-0000-0000-000007000000}">
      <text>
        <r>
          <rPr>
            <sz val="8"/>
            <color indexed="81"/>
            <rFont val="Tahoma"/>
            <family val="2"/>
          </rPr>
          <t>A= 晚餐
（從每天的出差補貼中抵扣40 %）
─ 最多不超過60歐元（一旦超過則視為應納稅的實物支付）。
─ 適用由雇主支付的商業活動中的餐飲費。
─ 適用由第三方提供卻由雇主支付的餐飲費。
─ 對參加第三方商業活動的非雇主支付的餐飲費則不用扣除。
若適用請在此打叉。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出差的每天需分欄填寫，這同樣適用多天的出差。其中多天合在一起的費用需在一個編號裡填寫。在計算出差報銷的頁面上會自動算出每天差旅的實際補助額。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9000000}">
      <text>
        <r>
          <rPr>
            <sz val="10"/>
            <color indexed="81"/>
            <rFont val="Tahoma"/>
            <family val="2"/>
          </rPr>
          <t>每天發生的不同費用需分欄填寫，這同樣適用多天差旅，其中多天一起的某項費用需在一個編號裡填寫。</t>
        </r>
      </text>
    </comment>
  </commentList>
</comments>
</file>

<file path=xl/sharedStrings.xml><?xml version="1.0" encoding="utf-8"?>
<sst xmlns="http://schemas.openxmlformats.org/spreadsheetml/2006/main" count="226" uniqueCount="145">
  <si>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</si>
  <si>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</si>
  <si>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</si>
  <si>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</si>
  <si>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</si>
  <si>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</si>
  <si>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</si>
  <si>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</si>
  <si>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</si>
  <si>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</si>
  <si>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</si>
  <si>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</si>
  <si>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</si>
  <si>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</si>
  <si>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</si>
  <si>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</si>
  <si>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</si>
  <si>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</si>
  <si>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</si>
  <si>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</si>
  <si>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</si>
  <si>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</si>
  <si>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</si>
  <si>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</si>
  <si>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</si>
  <si>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Überprüfung/Freigabe</t>
  </si>
  <si>
    <t>Verpflegungs- pauschalen</t>
  </si>
  <si>
    <t>Summe</t>
  </si>
  <si>
    <t>Gesamtbetrag</t>
  </si>
  <si>
    <t>Buchungsvermerke</t>
  </si>
  <si>
    <t>Erkens Gerow Schmitz Zeiss WP/StB/RAe, Düsseldorf; Germany</t>
  </si>
  <si>
    <t>B.C.Gerow@egsz.de</t>
  </si>
  <si>
    <t>lfd. Nr.</t>
  </si>
  <si>
    <t xml:space="preserve"> = x</t>
  </si>
  <si>
    <t>Anmerkungen/Antrag Mitarbeiter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</si>
  <si>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</si>
  <si>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</si>
  <si>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</si>
  <si>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</si>
  <si>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</si>
  <si>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>Stunden</t>
  </si>
  <si>
    <t>Dauer   [Std.]</t>
  </si>
  <si>
    <t>Dauer [Std.]</t>
  </si>
  <si>
    <t>volle km</t>
  </si>
  <si>
    <t>F</t>
  </si>
  <si>
    <t>M</t>
  </si>
  <si>
    <t>A</t>
  </si>
  <si>
    <t>Übernachtungs-kosten</t>
  </si>
  <si>
    <t>Bewirtungs-kosten</t>
  </si>
  <si>
    <t>Sonstige Reisekosten</t>
  </si>
  <si>
    <t>Summe Reisekosten</t>
  </si>
  <si>
    <t>Reiseroute                                                           (Abfahrtsort - ggfs. Zwischenstationen- Zielort)</t>
  </si>
  <si>
    <t>Mahlzeiten- gestellung durch Arbeitgeber</t>
  </si>
  <si>
    <t>Abzug Firmenwagen</t>
  </si>
  <si>
    <t>Auszahlungsbetrag</t>
  </si>
  <si>
    <t>Kilometer mit PKW</t>
  </si>
  <si>
    <t>Bewirtungskosten                        lt. Beleg</t>
  </si>
  <si>
    <t>Hotelkosten (einschließlich Frühstück) lt. Beleg</t>
  </si>
  <si>
    <t>p</t>
  </si>
  <si>
    <t xml:space="preserve"> Sonstige Reisekosten (Tickets, u.a.) lt. Beleg</t>
  </si>
  <si>
    <t>Abwesenheit</t>
  </si>
  <si>
    <t>Kalendertag</t>
  </si>
  <si>
    <t>Verpflegungspauschalen</t>
  </si>
  <si>
    <t>Kunden/ Job-Nummer (5-stellig)</t>
  </si>
  <si>
    <t>Kunden/ Job- Nummer</t>
  </si>
  <si>
    <t>Nachname/姓:</t>
  </si>
  <si>
    <t xml:space="preserve">Vorname/名: </t>
  </si>
  <si>
    <t>以及</t>
  </si>
  <si>
    <t>日期</t>
  </si>
  <si>
    <t>北京</t>
  </si>
  <si>
    <t>上海</t>
  </si>
  <si>
    <t>香港</t>
  </si>
  <si>
    <t>其它</t>
  </si>
  <si>
    <t>Herr Ho, Fa. Export Heaven</t>
  </si>
  <si>
    <t>Li</t>
  </si>
  <si>
    <t>Tian</t>
  </si>
  <si>
    <t>Travel day</t>
  </si>
  <si>
    <t xml:space="preserve">Anwesenheit               过夜天数= x Übernachtungspauschale 过夜总额 =p </t>
  </si>
  <si>
    <t>Reisestrecke                      oder                Aufenthaltsort</t>
  </si>
  <si>
    <t>出差日期</t>
  </si>
  <si>
    <t>Fahrtkosten    (Kilometerpauschale)</t>
  </si>
  <si>
    <t xml:space="preserve">Jahr年/Monat月: </t>
  </si>
  <si>
    <t>Name 姓名</t>
  </si>
  <si>
    <t>www.egsz.de</t>
  </si>
  <si>
    <t>成都</t>
  </si>
  <si>
    <t>Firmenwagen (1=ja; 0=nein) 公司用车（1= 有，0=没有)</t>
  </si>
  <si>
    <t>http://www.egsz.de/china/index.php</t>
  </si>
  <si>
    <t>Datum/Unterschrift</t>
  </si>
  <si>
    <t>日期/签字</t>
  </si>
  <si>
    <t>Gesamtbetrag 总额</t>
  </si>
  <si>
    <t>Auszahlungsbetrag 报销支付额</t>
  </si>
  <si>
    <t xml:space="preserve">Wechselkurs Fremdwährung/EUR </t>
  </si>
  <si>
    <t>Firmenwagen (1=ja; 0=nein) 公司用车（1= 有; 0=没有)</t>
  </si>
  <si>
    <t xml:space="preserve">Wechselkurs Fremdwährung/EUR 汇率   外币/欧元 </t>
  </si>
  <si>
    <t>Taiwan - Allgemein</t>
  </si>
  <si>
    <t>Stadt 1</t>
  </si>
  <si>
    <t>Stadt 2</t>
  </si>
  <si>
    <t>Stadt 3</t>
  </si>
  <si>
    <t>Stadt 4</t>
  </si>
  <si>
    <t>Düsseldorf-Taipeh</t>
  </si>
  <si>
    <t>Taipeh</t>
  </si>
  <si>
    <t>Taipeh-Düsseldorf</t>
  </si>
  <si>
    <t>Taichung City</t>
  </si>
  <si>
    <t>Taipeh-Taichung City</t>
  </si>
  <si>
    <t>Taichung City-Taipeh</t>
  </si>
  <si>
    <t>International Export Company</t>
  </si>
  <si>
    <t>編號</t>
  </si>
  <si>
    <t>出差時間</t>
  </si>
  <si>
    <t>從幾點</t>
  </si>
  <si>
    <t>到幾點</t>
  </si>
  <si>
    <t>客戶或約談人名字</t>
  </si>
  <si>
    <t>公司或機構</t>
  </si>
  <si>
    <t>客戶/職業號碼</t>
  </si>
  <si>
    <t>地點</t>
  </si>
  <si>
    <t>(出發地點-目的地)</t>
  </si>
  <si>
    <t>Personal-Nr./個人號碼:</t>
  </si>
  <si>
    <t>駕車</t>
  </si>
  <si>
    <t>行駛公里數</t>
  </si>
  <si>
    <t xml:space="preserve">Firmenwagen (1=ja; 0=nein)  公司用車（1= 有; 0=没有) </t>
  </si>
  <si>
    <t>Wechselkurs Fremdwährung/EUR 匯率   外幣/歐元</t>
  </si>
  <si>
    <t>賬單顯示的</t>
  </si>
  <si>
    <t>旅館費  (包括早餐)</t>
  </si>
  <si>
    <t>餐飲費</t>
  </si>
  <si>
    <t>的其他費用</t>
  </si>
  <si>
    <t>註釋/工作人員提交報銷申請</t>
  </si>
  <si>
    <t>日期/簽字</t>
  </si>
  <si>
    <t>審查/通過</t>
  </si>
  <si>
    <t>簿賬提示</t>
  </si>
  <si>
    <t>請瀏覽我們的網頁:</t>
  </si>
  <si>
    <t>Kontakt 請聯繫:</t>
  </si>
  <si>
    <t>出差編號</t>
  </si>
  <si>
    <t>出差線路或逗留地</t>
  </si>
  <si>
    <t>行車</t>
  </si>
  <si>
    <t>費用</t>
  </si>
  <si>
    <t>出差補貼</t>
  </si>
  <si>
    <t>過夜</t>
  </si>
  <si>
    <t>餐飲</t>
  </si>
  <si>
    <t>總額</t>
  </si>
  <si>
    <t>談話對象</t>
  </si>
  <si>
    <t>Kontakt:請聯繫:</t>
  </si>
  <si>
    <t>Abzug Firmenwagen 公司用車抵扣</t>
  </si>
  <si>
    <t>EGSZ Gerow Kuhlmann Schmitz Zeiss PartG mbB, Düsseldorf, Germany</t>
  </si>
  <si>
    <t>2026年台灣差旅費報銷表</t>
  </si>
  <si>
    <t>2026年台湾差旅费报销表</t>
  </si>
  <si>
    <t>REISEKOSTEN TAIWAN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</si>
</sst>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  <numFmt numFmtId="170" formatCode="00000"/>
    <numFmt numFmtId="171" formatCode="00000000"/>
  </numFmts>
  <fonts count="3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u/>
      <sz val="9"/>
      <name val="MS Sans Serif"/>
      <family val="2"/>
    </font>
    <font>
      <b/>
      <sz val="12"/>
      <color rgb="FFFF0000"/>
      <name val="Arial"/>
      <family val="2"/>
    </font>
    <font>
      <sz val="10"/>
      <color rgb="FFFF0000"/>
      <name val="MS Sans Serif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8"/>
      <color indexed="12"/>
      <name val="MS Sans Serif"/>
      <family val="2"/>
    </font>
    <font>
      <sz val="12"/>
      <name val="SimSun"/>
    </font>
    <font>
      <sz val="12"/>
      <color theme="1"/>
      <name val="Times New Roman"/>
      <family val="1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44">
    <xf numFmtId="0" fontId="0" fillId="0" borderId="0" xfId="0"/>
    <xf numFmtId="4" fontId="2" fillId="0" borderId="0" xfId="0" applyNumberFormat="1" applyFont="1" applyProtection="1"/>
    <xf numFmtId="4" fontId="7" fillId="0" borderId="0" xfId="0" applyNumberFormat="1" applyFont="1" applyFill="1" applyProtection="1"/>
    <xf numFmtId="4" fontId="2" fillId="0" borderId="0" xfId="0" applyNumberFormat="1" applyFont="1" applyFill="1" applyProtection="1"/>
    <xf numFmtId="167" fontId="2" fillId="0" borderId="7" xfId="0" applyNumberFormat="1" applyFont="1" applyFill="1" applyBorder="1" applyAlignment="1" applyProtection="1">
      <alignment horizontal="left"/>
    </xf>
    <xf numFmtId="0" fontId="0" fillId="0" borderId="0" xfId="0" applyProtection="1"/>
    <xf numFmtId="4" fontId="0" fillId="0" borderId="0" xfId="0" applyNumberFormat="1" applyProtection="1"/>
    <xf numFmtId="40" fontId="2" fillId="0" borderId="0" xfId="1" applyFont="1" applyFill="1" applyProtection="1"/>
    <xf numFmtId="4" fontId="2" fillId="0" borderId="7" xfId="0" applyNumberFormat="1" applyFont="1" applyFill="1" applyBorder="1" applyProtection="1"/>
    <xf numFmtId="4" fontId="2" fillId="0" borderId="8" xfId="0" applyNumberFormat="1" applyFont="1" applyFill="1" applyBorder="1" applyAlignment="1" applyProtection="1">
      <alignment horizontal="center" wrapText="1"/>
    </xf>
    <xf numFmtId="4" fontId="2" fillId="0" borderId="10" xfId="0" applyNumberFormat="1" applyFont="1" applyFill="1" applyBorder="1" applyAlignment="1" applyProtection="1">
      <alignment horizontal="center" wrapText="1"/>
    </xf>
    <xf numFmtId="4" fontId="2" fillId="0" borderId="11" xfId="0" applyNumberFormat="1" applyFont="1" applyFill="1" applyBorder="1" applyAlignment="1" applyProtection="1">
      <alignment horizontal="left"/>
    </xf>
    <xf numFmtId="4" fontId="2" fillId="0" borderId="12" xfId="0" applyNumberFormat="1" applyFont="1" applyFill="1" applyBorder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0" borderId="15" xfId="0" applyNumberFormat="1" applyFont="1" applyFill="1" applyBorder="1" applyAlignment="1" applyProtection="1">
      <alignment horizontal="right"/>
    </xf>
    <xf numFmtId="2" fontId="2" fillId="0" borderId="16" xfId="0" applyNumberFormat="1" applyFont="1" applyFill="1" applyBorder="1" applyAlignment="1" applyProtection="1">
      <alignment horizontal="right"/>
    </xf>
    <xf numFmtId="3" fontId="2" fillId="0" borderId="17" xfId="0" applyNumberFormat="1" applyFont="1" applyFill="1" applyBorder="1" applyAlignment="1" applyProtection="1">
      <alignment horizontal="right"/>
    </xf>
    <xf numFmtId="4" fontId="2" fillId="0" borderId="15" xfId="0" applyNumberFormat="1" applyFont="1" applyFill="1" applyBorder="1" applyAlignment="1" applyProtection="1">
      <alignment horizontal="right" wrapText="1"/>
    </xf>
    <xf numFmtId="4" fontId="2" fillId="0" borderId="17" xfId="0" applyNumberFormat="1" applyFont="1" applyFill="1" applyBorder="1" applyAlignment="1" applyProtection="1">
      <alignment horizontal="right" wrapText="1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centerContinuous" vertical="top"/>
    </xf>
    <xf numFmtId="4" fontId="2" fillId="0" borderId="23" xfId="0" applyNumberFormat="1" applyFont="1" applyFill="1" applyBorder="1" applyAlignment="1" applyProtection="1">
      <alignment horizontal="centerContinuous" vertical="top" wrapText="1"/>
    </xf>
    <xf numFmtId="4" fontId="2" fillId="0" borderId="24" xfId="0" applyNumberFormat="1" applyFont="1" applyFill="1" applyBorder="1" applyAlignment="1" applyProtection="1">
      <alignment horizontal="centerContinuous" vertical="top" wrapText="1"/>
    </xf>
    <xf numFmtId="4" fontId="2" fillId="0" borderId="23" xfId="0" applyNumberFormat="1" applyFont="1" applyFill="1" applyBorder="1" applyAlignment="1" applyProtection="1">
      <alignment horizontal="centerContinuous" vertical="top"/>
    </xf>
    <xf numFmtId="4" fontId="2" fillId="0" borderId="25" xfId="0" applyNumberFormat="1" applyFont="1" applyFill="1" applyBorder="1" applyAlignment="1" applyProtection="1">
      <alignment horizontal="center" wrapText="1"/>
    </xf>
    <xf numFmtId="4" fontId="2" fillId="0" borderId="28" xfId="0" applyNumberFormat="1" applyFont="1" applyBorder="1" applyProtection="1"/>
    <xf numFmtId="0" fontId="2" fillId="0" borderId="28" xfId="0" applyFont="1" applyBorder="1" applyProtection="1"/>
    <xf numFmtId="4" fontId="3" fillId="0" borderId="28" xfId="0" applyNumberFormat="1" applyFont="1" applyBorder="1" applyProtection="1"/>
    <xf numFmtId="4" fontId="2" fillId="0" borderId="0" xfId="0" applyNumberFormat="1" applyFont="1" applyAlignment="1" applyProtection="1">
      <alignment horizontal="right"/>
    </xf>
    <xf numFmtId="4" fontId="2" fillId="0" borderId="29" xfId="0" applyNumberFormat="1" applyFont="1" applyBorder="1" applyProtection="1"/>
    <xf numFmtId="165" fontId="4" fillId="0" borderId="0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Alignment="1" applyProtection="1">
      <alignment horizontal="centerContinuous"/>
    </xf>
    <xf numFmtId="4" fontId="2" fillId="0" borderId="23" xfId="0" applyNumberFormat="1" applyFont="1" applyBorder="1" applyAlignment="1" applyProtection="1">
      <alignment horizontal="centerContinuous" vertical="top"/>
    </xf>
    <xf numFmtId="4" fontId="2" fillId="0" borderId="24" xfId="0" applyNumberFormat="1" applyFont="1" applyBorder="1" applyAlignment="1" applyProtection="1">
      <alignment horizontal="centerContinuous" vertical="top"/>
    </xf>
    <xf numFmtId="4" fontId="2" fillId="0" borderId="22" xfId="0" applyNumberFormat="1" applyFont="1" applyBorder="1" applyAlignment="1" applyProtection="1">
      <alignment horizontal="centerContinuous" vertical="top"/>
    </xf>
    <xf numFmtId="4" fontId="2" fillId="0" borderId="0" xfId="0" applyNumberFormat="1" applyFont="1" applyAlignment="1" applyProtection="1">
      <alignment vertical="top"/>
    </xf>
    <xf numFmtId="4" fontId="2" fillId="0" borderId="30" xfId="0" applyNumberFormat="1" applyFont="1" applyBorder="1" applyAlignment="1" applyProtection="1">
      <alignment horizontal="center" vertical="top"/>
    </xf>
    <xf numFmtId="4" fontId="2" fillId="0" borderId="31" xfId="0" applyNumberFormat="1" applyFont="1" applyBorder="1" applyAlignment="1" applyProtection="1">
      <alignment horizontal="center"/>
    </xf>
    <xf numFmtId="4" fontId="2" fillId="0" borderId="0" xfId="0" applyNumberFormat="1" applyFont="1" applyAlignment="1" applyProtection="1"/>
    <xf numFmtId="3" fontId="2" fillId="0" borderId="7" xfId="0" applyNumberFormat="1" applyFont="1" applyBorder="1" applyAlignment="1" applyProtection="1">
      <alignment horizontal="center"/>
    </xf>
    <xf numFmtId="3" fontId="2" fillId="0" borderId="32" xfId="0" applyNumberFormat="1" applyFont="1" applyBorder="1" applyAlignment="1" applyProtection="1">
      <alignment horizontal="center"/>
    </xf>
    <xf numFmtId="3" fontId="2" fillId="0" borderId="33" xfId="0" applyNumberFormat="1" applyFont="1" applyBorder="1" applyAlignment="1" applyProtection="1">
      <alignment horizontal="center"/>
    </xf>
    <xf numFmtId="3" fontId="2" fillId="0" borderId="34" xfId="0" applyNumberFormat="1" applyFont="1" applyBorder="1" applyAlignment="1" applyProtection="1">
      <alignment horizontal="center"/>
    </xf>
    <xf numFmtId="3" fontId="2" fillId="0" borderId="35" xfId="0" applyNumberFormat="1" applyFont="1" applyBorder="1" applyAlignment="1" applyProtection="1">
      <alignment horizontal="centerContinuous"/>
    </xf>
    <xf numFmtId="3" fontId="2" fillId="0" borderId="29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Protection="1"/>
    <xf numFmtId="4" fontId="6" fillId="0" borderId="0" xfId="0" applyNumberFormat="1" applyFont="1" applyBorder="1" applyProtection="1"/>
    <xf numFmtId="4" fontId="4" fillId="0" borderId="0" xfId="0" applyNumberFormat="1" applyFont="1" applyBorder="1" applyProtection="1"/>
    <xf numFmtId="4" fontId="2" fillId="0" borderId="19" xfId="0" applyNumberFormat="1" applyFont="1" applyBorder="1" applyProtection="1"/>
    <xf numFmtId="4" fontId="2" fillId="0" borderId="36" xfId="0" applyNumberFormat="1" applyFont="1" applyBorder="1" applyAlignment="1" applyProtection="1">
      <alignment horizontal="center"/>
    </xf>
    <xf numFmtId="4" fontId="2" fillId="0" borderId="14" xfId="0" applyNumberFormat="1" applyFont="1" applyFill="1" applyBorder="1" applyAlignment="1" applyProtection="1">
      <alignment horizontal="right" wrapText="1"/>
    </xf>
    <xf numFmtId="4" fontId="2" fillId="0" borderId="36" xfId="0" applyNumberFormat="1" applyFont="1" applyBorder="1" applyAlignment="1" applyProtection="1">
      <alignment horizontal="centerContinuous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24" xfId="0" applyNumberFormat="1" applyFont="1" applyBorder="1" applyProtection="1"/>
    <xf numFmtId="4" fontId="2" fillId="0" borderId="40" xfId="0" applyNumberFormat="1" applyFont="1" applyFill="1" applyBorder="1" applyAlignment="1" applyProtection="1">
      <alignment horizontal="right" wrapText="1"/>
    </xf>
    <xf numFmtId="4" fontId="0" fillId="0" borderId="17" xfId="0" applyNumberFormat="1" applyFont="1" applyFill="1" applyBorder="1" applyAlignment="1" applyProtection="1">
      <alignment horizontal="right"/>
    </xf>
    <xf numFmtId="166" fontId="2" fillId="0" borderId="42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4" fontId="0" fillId="0" borderId="31" xfId="0" applyNumberFormat="1" applyFill="1" applyBorder="1" applyAlignment="1" applyProtection="1">
      <alignment horizontal="center"/>
    </xf>
    <xf numFmtId="4" fontId="12" fillId="0" borderId="45" xfId="0" applyNumberFormat="1" applyFont="1" applyFill="1" applyBorder="1" applyAlignment="1" applyProtection="1">
      <alignment horizontal="center" wrapText="1"/>
    </xf>
    <xf numFmtId="4" fontId="12" fillId="0" borderId="44" xfId="0" applyNumberFormat="1" applyFont="1" applyFill="1" applyBorder="1" applyAlignment="1" applyProtection="1">
      <alignment horizontal="center" wrapText="1"/>
    </xf>
    <xf numFmtId="4" fontId="12" fillId="0" borderId="10" xfId="0" applyNumberFormat="1" applyFont="1" applyFill="1" applyBorder="1" applyAlignment="1" applyProtection="1">
      <alignment horizontal="center" wrapText="1"/>
    </xf>
    <xf numFmtId="4" fontId="12" fillId="0" borderId="31" xfId="0" applyNumberFormat="1" applyFont="1" applyFill="1" applyBorder="1" applyAlignment="1" applyProtection="1">
      <alignment horizontal="center"/>
    </xf>
    <xf numFmtId="4" fontId="12" fillId="0" borderId="46" xfId="0" applyNumberFormat="1" applyFont="1" applyFill="1" applyBorder="1" applyAlignment="1" applyProtection="1">
      <alignment horizontal="center"/>
    </xf>
    <xf numFmtId="4" fontId="12" fillId="0" borderId="0" xfId="0" applyNumberFormat="1" applyFont="1" applyProtection="1"/>
    <xf numFmtId="4" fontId="11" fillId="0" borderId="29" xfId="0" applyNumberFormat="1" applyFont="1" applyBorder="1" applyProtection="1"/>
    <xf numFmtId="4" fontId="2" fillId="0" borderId="47" xfId="0" applyNumberFormat="1" applyFont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4" fontId="13" fillId="0" borderId="18" xfId="0" applyNumberFormat="1" applyFont="1" applyFill="1" applyBorder="1" applyAlignment="1" applyProtection="1">
      <alignment horizontal="right" vertical="center"/>
    </xf>
    <xf numFmtId="4" fontId="15" fillId="0" borderId="0" xfId="0" applyNumberFormat="1" applyFont="1" applyBorder="1" applyProtection="1"/>
    <xf numFmtId="4" fontId="16" fillId="0" borderId="0" xfId="0" applyNumberFormat="1" applyFont="1" applyProtection="1"/>
    <xf numFmtId="4" fontId="16" fillId="0" borderId="0" xfId="0" applyNumberFormat="1" applyFont="1" applyAlignment="1" applyProtection="1">
      <alignment horizontal="right"/>
    </xf>
    <xf numFmtId="4" fontId="2" fillId="0" borderId="41" xfId="0" applyNumberFormat="1" applyFont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vertical="top"/>
    </xf>
    <xf numFmtId="4" fontId="2" fillId="0" borderId="8" xfId="0" applyNumberFormat="1" applyFont="1" applyBorder="1" applyAlignment="1" applyProtection="1">
      <alignment horizontal="center"/>
    </xf>
    <xf numFmtId="4" fontId="2" fillId="0" borderId="56" xfId="0" applyNumberFormat="1" applyFont="1" applyBorder="1" applyAlignment="1" applyProtection="1">
      <alignment horizontal="center"/>
    </xf>
    <xf numFmtId="4" fontId="2" fillId="0" borderId="51" xfId="0" applyNumberFormat="1" applyFont="1" applyBorder="1" applyAlignment="1" applyProtection="1">
      <alignment horizontal="center"/>
    </xf>
    <xf numFmtId="4" fontId="2" fillId="0" borderId="46" xfId="0" applyNumberFormat="1" applyFont="1" applyBorder="1" applyAlignment="1" applyProtection="1">
      <alignment horizontal="center"/>
    </xf>
    <xf numFmtId="4" fontId="6" fillId="0" borderId="0" xfId="0" applyNumberFormat="1" applyFont="1" applyFill="1" applyProtection="1"/>
    <xf numFmtId="4" fontId="17" fillId="0" borderId="0" xfId="2" applyNumberFormat="1" applyFont="1" applyFill="1" applyAlignment="1" applyProtection="1"/>
    <xf numFmtId="1" fontId="4" fillId="0" borderId="24" xfId="0" applyNumberFormat="1" applyFont="1" applyBorder="1" applyAlignment="1" applyProtection="1">
      <alignment horizontal="left"/>
    </xf>
    <xf numFmtId="4" fontId="2" fillId="0" borderId="22" xfId="0" applyNumberFormat="1" applyFont="1" applyBorder="1" applyAlignment="1" applyProtection="1">
      <alignment horizontal="centerContinuous" vertical="top" wrapText="1"/>
    </xf>
    <xf numFmtId="4" fontId="2" fillId="0" borderId="50" xfId="0" applyNumberFormat="1" applyFont="1" applyBorder="1" applyAlignment="1" applyProtection="1">
      <alignment horizontal="center"/>
    </xf>
    <xf numFmtId="4" fontId="2" fillId="0" borderId="59" xfId="0" applyNumberFormat="1" applyFont="1" applyFill="1" applyBorder="1" applyAlignment="1" applyProtection="1">
      <alignment horizontal="center" vertical="top" wrapText="1"/>
    </xf>
    <xf numFmtId="4" fontId="2" fillId="0" borderId="58" xfId="0" applyNumberFormat="1" applyFont="1" applyFill="1" applyBorder="1" applyAlignment="1" applyProtection="1">
      <alignment horizontal="center" vertical="top" wrapText="1"/>
    </xf>
    <xf numFmtId="0" fontId="0" fillId="0" borderId="45" xfId="0" applyFill="1" applyBorder="1" applyAlignment="1" applyProtection="1">
      <alignment horizontal="centerContinuous"/>
    </xf>
    <xf numFmtId="4" fontId="2" fillId="0" borderId="46" xfId="0" applyNumberFormat="1" applyFont="1" applyFill="1" applyBorder="1" applyAlignment="1" applyProtection="1">
      <alignment horizontal="center" vertical="top"/>
    </xf>
    <xf numFmtId="4" fontId="2" fillId="0" borderId="47" xfId="0" applyNumberFormat="1" applyFont="1" applyFill="1" applyBorder="1" applyAlignment="1" applyProtection="1">
      <alignment horizontal="center" vertical="top"/>
    </xf>
    <xf numFmtId="4" fontId="2" fillId="0" borderId="54" xfId="0" applyNumberFormat="1" applyFont="1" applyBorder="1" applyAlignment="1" applyProtection="1">
      <alignment horizontal="center"/>
    </xf>
    <xf numFmtId="4" fontId="2" fillId="0" borderId="53" xfId="0" applyNumberFormat="1" applyFont="1" applyBorder="1" applyAlignment="1" applyProtection="1">
      <alignment horizontal="center"/>
    </xf>
    <xf numFmtId="4" fontId="12" fillId="0" borderId="47" xfId="0" applyNumberFormat="1" applyFont="1" applyBorder="1" applyAlignment="1" applyProtection="1">
      <alignment horizontal="center"/>
    </xf>
    <xf numFmtId="4" fontId="12" fillId="0" borderId="36" xfId="0" applyNumberFormat="1" applyFont="1" applyBorder="1" applyAlignment="1" applyProtection="1">
      <alignment horizontal="center"/>
    </xf>
    <xf numFmtId="4" fontId="12" fillId="0" borderId="19" xfId="0" applyNumberFormat="1" applyFont="1" applyBorder="1" applyProtection="1"/>
    <xf numFmtId="4" fontId="12" fillId="0" borderId="28" xfId="0" applyNumberFormat="1" applyFont="1" applyBorder="1" applyAlignment="1" applyProtection="1">
      <alignment horizontal="center"/>
    </xf>
    <xf numFmtId="4" fontId="12" fillId="0" borderId="23" xfId="0" applyNumberFormat="1" applyFont="1" applyFill="1" applyBorder="1" applyAlignment="1" applyProtection="1">
      <alignment horizontal="centerContinuous" vertical="top" wrapText="1"/>
    </xf>
    <xf numFmtId="4" fontId="12" fillId="0" borderId="23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Border="1" applyAlignment="1" applyProtection="1">
      <alignment horizontal="center" vertical="top" wrapText="1"/>
    </xf>
    <xf numFmtId="166" fontId="2" fillId="0" borderId="41" xfId="0" applyNumberFormat="1" applyFont="1" applyFill="1" applyBorder="1" applyAlignment="1" applyProtection="1">
      <alignment horizontal="left" shrinkToFit="1"/>
    </xf>
    <xf numFmtId="4" fontId="19" fillId="0" borderId="28" xfId="0" applyNumberFormat="1" applyFont="1" applyBorder="1" applyProtection="1"/>
    <xf numFmtId="4" fontId="19" fillId="0" borderId="0" xfId="0" applyNumberFormat="1" applyFont="1" applyProtection="1"/>
    <xf numFmtId="168" fontId="4" fillId="0" borderId="0" xfId="0" applyNumberFormat="1" applyFont="1" applyBorder="1" applyAlignment="1" applyProtection="1">
      <alignment horizontal="center"/>
    </xf>
    <xf numFmtId="4" fontId="19" fillId="0" borderId="0" xfId="0" applyNumberFormat="1" applyFont="1" applyAlignment="1" applyProtection="1">
      <alignment horizontal="right"/>
    </xf>
    <xf numFmtId="4" fontId="19" fillId="0" borderId="30" xfId="0" applyNumberFormat="1" applyFont="1" applyBorder="1" applyAlignment="1" applyProtection="1">
      <alignment horizontal="center" vertical="top"/>
    </xf>
    <xf numFmtId="4" fontId="19" fillId="0" borderId="31" xfId="0" applyNumberFormat="1" applyFont="1" applyBorder="1" applyAlignment="1" applyProtection="1">
      <alignment horizontal="center"/>
    </xf>
    <xf numFmtId="3" fontId="19" fillId="0" borderId="7" xfId="0" applyNumberFormat="1" applyFont="1" applyBorder="1" applyAlignment="1" applyProtection="1">
      <alignment horizontal="center"/>
    </xf>
    <xf numFmtId="4" fontId="19" fillId="0" borderId="24" xfId="0" applyNumberFormat="1" applyFont="1" applyBorder="1" applyProtection="1"/>
    <xf numFmtId="4" fontId="19" fillId="0" borderId="0" xfId="0" applyNumberFormat="1" applyFont="1" applyBorder="1" applyProtection="1"/>
    <xf numFmtId="4" fontId="20" fillId="0" borderId="0" xfId="0" applyNumberFormat="1" applyFont="1" applyBorder="1" applyProtection="1"/>
    <xf numFmtId="4" fontId="16" fillId="0" borderId="19" xfId="0" applyNumberFormat="1" applyFont="1" applyBorder="1" applyProtection="1"/>
    <xf numFmtId="170" fontId="19" fillId="0" borderId="7" xfId="0" applyNumberFormat="1" applyFont="1" applyBorder="1" applyAlignment="1" applyProtection="1">
      <alignment horizontal="center"/>
    </xf>
    <xf numFmtId="4" fontId="4" fillId="0" borderId="18" xfId="0" applyNumberFormat="1" applyFont="1" applyFill="1" applyBorder="1" applyAlignment="1" applyProtection="1">
      <alignment horizontal="right" vertical="center"/>
    </xf>
    <xf numFmtId="3" fontId="2" fillId="0" borderId="18" xfId="0" applyNumberFormat="1" applyFont="1" applyFill="1" applyBorder="1" applyAlignment="1" applyProtection="1">
      <alignment horizontal="right" vertical="center"/>
    </xf>
    <xf numFmtId="20" fontId="21" fillId="0" borderId="26" xfId="0" applyNumberFormat="1" applyFont="1" applyBorder="1" applyAlignment="1" applyProtection="1">
      <protection locked="0"/>
    </xf>
    <xf numFmtId="1" fontId="21" fillId="0" borderId="2" xfId="0" applyNumberFormat="1" applyFont="1" applyBorder="1" applyAlignment="1" applyProtection="1">
      <alignment horizontal="center"/>
      <protection locked="0"/>
    </xf>
    <xf numFmtId="169" fontId="21" fillId="0" borderId="43" xfId="0" applyNumberFormat="1" applyFont="1" applyBorder="1" applyAlignment="1" applyProtection="1">
      <alignment horizontal="center"/>
      <protection locked="0"/>
    </xf>
    <xf numFmtId="20" fontId="21" fillId="0" borderId="3" xfId="0" applyNumberFormat="1" applyFont="1" applyBorder="1" applyAlignment="1" applyProtection="1">
      <alignment horizontal="center"/>
      <protection locked="0"/>
    </xf>
    <xf numFmtId="20" fontId="21" fillId="0" borderId="4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protection locked="0"/>
    </xf>
    <xf numFmtId="170" fontId="21" fillId="0" borderId="2" xfId="0" applyNumberFormat="1" applyFont="1" applyBorder="1" applyAlignment="1" applyProtection="1">
      <alignment horizontal="center"/>
      <protection locked="0"/>
    </xf>
    <xf numFmtId="3" fontId="21" fillId="0" borderId="2" xfId="0" applyNumberFormat="1" applyFont="1" applyBorder="1" applyProtection="1">
      <protection locked="0"/>
    </xf>
    <xf numFmtId="3" fontId="21" fillId="0" borderId="4" xfId="0" applyNumberFormat="1" applyFont="1" applyBorder="1" applyAlignment="1" applyProtection="1">
      <alignment horizontal="center"/>
      <protection locked="0"/>
    </xf>
    <xf numFmtId="4" fontId="21" fillId="0" borderId="2" xfId="0" applyNumberFormat="1" applyFont="1" applyBorder="1" applyAlignment="1" applyProtection="1">
      <protection locked="0"/>
    </xf>
    <xf numFmtId="3" fontId="21" fillId="0" borderId="62" xfId="0" applyNumberFormat="1" applyFont="1" applyBorder="1" applyAlignment="1" applyProtection="1">
      <alignment horizontal="center"/>
      <protection locked="0"/>
    </xf>
    <xf numFmtId="3" fontId="21" fillId="0" borderId="60" xfId="0" applyNumberFormat="1" applyFont="1" applyBorder="1" applyAlignment="1" applyProtection="1">
      <alignment horizontal="center"/>
      <protection locked="0"/>
    </xf>
    <xf numFmtId="3" fontId="21" fillId="0" borderId="49" xfId="0" applyNumberFormat="1" applyFont="1" applyBorder="1" applyAlignment="1" applyProtection="1">
      <alignment horizontal="center"/>
      <protection locked="0"/>
    </xf>
    <xf numFmtId="4" fontId="21" fillId="0" borderId="57" xfId="0" applyNumberFormat="1" applyFont="1" applyBorder="1" applyAlignment="1" applyProtection="1">
      <protection locked="0"/>
    </xf>
    <xf numFmtId="4" fontId="21" fillId="0" borderId="11" xfId="0" applyNumberFormat="1" applyFont="1" applyBorder="1" applyAlignment="1" applyProtection="1">
      <alignment horizontal="right"/>
      <protection locked="0"/>
    </xf>
    <xf numFmtId="171" fontId="21" fillId="0" borderId="2" xfId="0" applyNumberFormat="1" applyFont="1" applyBorder="1" applyAlignment="1" applyProtection="1">
      <alignment horizontal="center"/>
      <protection locked="0"/>
    </xf>
    <xf numFmtId="3" fontId="21" fillId="0" borderId="48" xfId="0" applyNumberFormat="1" applyFont="1" applyBorder="1" applyAlignment="1" applyProtection="1">
      <alignment horizontal="center"/>
      <protection locked="0"/>
    </xf>
    <xf numFmtId="3" fontId="21" fillId="0" borderId="3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alignment horizontal="right"/>
      <protection locked="0"/>
    </xf>
    <xf numFmtId="4" fontId="21" fillId="0" borderId="49" xfId="0" applyNumberFormat="1" applyFont="1" applyBorder="1" applyAlignment="1" applyProtection="1">
      <alignment horizontal="right"/>
      <protection locked="0"/>
    </xf>
    <xf numFmtId="4" fontId="21" fillId="0" borderId="4" xfId="0" applyNumberFormat="1" applyFont="1" applyBorder="1" applyAlignment="1" applyProtection="1">
      <alignment horizontal="right"/>
      <protection locked="0"/>
    </xf>
    <xf numFmtId="20" fontId="21" fillId="0" borderId="2" xfId="0" applyNumberFormat="1" applyFont="1" applyBorder="1" applyAlignment="1" applyProtection="1">
      <protection locked="0"/>
    </xf>
    <xf numFmtId="20" fontId="21" fillId="0" borderId="50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protection locked="0"/>
    </xf>
    <xf numFmtId="20" fontId="21" fillId="0" borderId="52" xfId="0" applyNumberFormat="1" applyFont="1" applyBorder="1" applyAlignment="1" applyProtection="1">
      <protection locked="0"/>
    </xf>
    <xf numFmtId="3" fontId="21" fillId="0" borderId="53" xfId="0" applyNumberFormat="1" applyFont="1" applyBorder="1" applyAlignment="1" applyProtection="1">
      <alignment horizontal="center"/>
      <protection locked="0"/>
    </xf>
    <xf numFmtId="4" fontId="21" fillId="0" borderId="52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alignment horizontal="right"/>
      <protection locked="0"/>
    </xf>
    <xf numFmtId="4" fontId="21" fillId="0" borderId="53" xfId="0" applyNumberFormat="1" applyFont="1" applyBorder="1" applyAlignment="1" applyProtection="1">
      <alignment horizontal="right"/>
      <protection locked="0"/>
    </xf>
    <xf numFmtId="1" fontId="21" fillId="0" borderId="5" xfId="0" applyNumberFormat="1" applyFont="1" applyBorder="1" applyAlignment="1" applyProtection="1">
      <alignment horizontal="center"/>
      <protection locked="0"/>
    </xf>
    <xf numFmtId="169" fontId="21" fillId="0" borderId="44" xfId="0" applyNumberFormat="1" applyFont="1" applyBorder="1" applyAlignment="1" applyProtection="1">
      <alignment horizontal="center"/>
      <protection locked="0"/>
    </xf>
    <xf numFmtId="20" fontId="21" fillId="0" borderId="37" xfId="0" applyNumberFormat="1" applyFont="1" applyBorder="1" applyAlignment="1" applyProtection="1">
      <alignment horizontal="center"/>
      <protection locked="0"/>
    </xf>
    <xf numFmtId="20" fontId="21" fillId="0" borderId="6" xfId="0" applyNumberFormat="1" applyFont="1" applyBorder="1" applyAlignment="1" applyProtection="1">
      <alignment horizontal="center"/>
      <protection locked="0"/>
    </xf>
    <xf numFmtId="20" fontId="21" fillId="0" borderId="27" xfId="0" applyNumberFormat="1" applyFont="1" applyBorder="1" applyAlignment="1" applyProtection="1">
      <protection locked="0"/>
    </xf>
    <xf numFmtId="4" fontId="21" fillId="0" borderId="39" xfId="0" applyNumberFormat="1" applyFont="1" applyBorder="1" applyAlignment="1" applyProtection="1">
      <protection locked="0"/>
    </xf>
    <xf numFmtId="20" fontId="21" fillId="0" borderId="5" xfId="0" applyNumberFormat="1" applyFont="1" applyBorder="1" applyAlignment="1" applyProtection="1">
      <protection locked="0"/>
    </xf>
    <xf numFmtId="3" fontId="21" fillId="0" borderId="6" xfId="0" applyNumberFormat="1" applyFont="1" applyBorder="1" applyAlignment="1" applyProtection="1">
      <alignment horizontal="center"/>
      <protection locked="0"/>
    </xf>
    <xf numFmtId="4" fontId="21" fillId="0" borderId="5" xfId="0" applyNumberFormat="1" applyFont="1" applyBorder="1" applyAlignment="1" applyProtection="1">
      <protection locked="0"/>
    </xf>
    <xf numFmtId="3" fontId="21" fillId="0" borderId="37" xfId="0" applyNumberFormat="1" applyFont="1" applyBorder="1" applyAlignment="1" applyProtection="1">
      <alignment horizontal="center"/>
      <protection locked="0"/>
    </xf>
    <xf numFmtId="3" fontId="21" fillId="0" borderId="61" xfId="0" applyNumberFormat="1" applyFont="1" applyBorder="1" applyAlignment="1" applyProtection="1">
      <alignment horizontal="center"/>
      <protection locked="0"/>
    </xf>
    <xf numFmtId="4" fontId="21" fillId="0" borderId="39" xfId="0" applyNumberFormat="1" applyFont="1" applyBorder="1" applyAlignment="1" applyProtection="1">
      <alignment horizontal="right"/>
      <protection locked="0"/>
    </xf>
    <xf numFmtId="4" fontId="21" fillId="0" borderId="6" xfId="0" applyNumberFormat="1" applyFont="1" applyBorder="1" applyAlignment="1" applyProtection="1">
      <alignment horizontal="right"/>
      <protection locked="0"/>
    </xf>
    <xf numFmtId="4" fontId="22" fillId="0" borderId="1" xfId="0" applyNumberFormat="1" applyFont="1" applyBorder="1" applyProtection="1">
      <protection locked="0"/>
    </xf>
    <xf numFmtId="168" fontId="22" fillId="0" borderId="7" xfId="0" applyNumberFormat="1" applyFont="1" applyBorder="1" applyAlignment="1" applyProtection="1">
      <alignment horizontal="center"/>
      <protection locked="0"/>
    </xf>
    <xf numFmtId="1" fontId="22" fillId="0" borderId="7" xfId="0" applyNumberFormat="1" applyFont="1" applyBorder="1" applyAlignment="1" applyProtection="1">
      <alignment horizontal="center"/>
      <protection locked="0"/>
    </xf>
    <xf numFmtId="4" fontId="22" fillId="0" borderId="7" xfId="0" applyNumberFormat="1" applyFont="1" applyBorder="1" applyAlignment="1" applyProtection="1">
      <alignment horizontal="center"/>
      <protection locked="0"/>
    </xf>
    <xf numFmtId="4" fontId="2" fillId="0" borderId="24" xfId="0" applyNumberFormat="1" applyFont="1" applyBorder="1" applyAlignment="1" applyProtection="1">
      <alignment horizontal="centerContinuous" vertical="top" wrapText="1"/>
    </xf>
    <xf numFmtId="3" fontId="21" fillId="0" borderId="38" xfId="0" applyNumberFormat="1" applyFont="1" applyBorder="1" applyAlignment="1" applyProtection="1">
      <alignment horizontal="center"/>
      <protection locked="0"/>
    </xf>
    <xf numFmtId="3" fontId="21" fillId="0" borderId="51" xfId="0" applyNumberFormat="1" applyFont="1" applyBorder="1" applyAlignment="1" applyProtection="1">
      <alignment horizontal="center"/>
      <protection locked="0"/>
    </xf>
    <xf numFmtId="3" fontId="21" fillId="0" borderId="39" xfId="0" applyNumberFormat="1" applyFont="1" applyBorder="1" applyAlignment="1" applyProtection="1">
      <alignment horizontal="center"/>
      <protection locked="0"/>
    </xf>
    <xf numFmtId="4" fontId="24" fillId="0" borderId="15" xfId="0" applyNumberFormat="1" applyFont="1" applyFill="1" applyBorder="1" applyAlignment="1" applyProtection="1">
      <alignment horizontal="right" wrapText="1"/>
    </xf>
    <xf numFmtId="4" fontId="25" fillId="0" borderId="0" xfId="2" applyNumberFormat="1" applyFont="1" applyFill="1" applyAlignment="1" applyProtection="1"/>
    <xf numFmtId="4" fontId="16" fillId="0" borderId="0" xfId="0" applyNumberFormat="1" applyFont="1" applyBorder="1" applyProtection="1"/>
    <xf numFmtId="4" fontId="26" fillId="0" borderId="0" xfId="0" applyNumberFormat="1" applyFont="1" applyFill="1" applyProtection="1"/>
    <xf numFmtId="4" fontId="24" fillId="0" borderId="0" xfId="0" applyNumberFormat="1" applyFont="1" applyFill="1" applyProtection="1"/>
    <xf numFmtId="167" fontId="24" fillId="0" borderId="7" xfId="0" applyNumberFormat="1" applyFont="1" applyFill="1" applyBorder="1" applyAlignment="1" applyProtection="1">
      <alignment horizontal="left"/>
    </xf>
    <xf numFmtId="0" fontId="27" fillId="0" borderId="0" xfId="0" applyFont="1" applyProtection="1"/>
    <xf numFmtId="4" fontId="27" fillId="0" borderId="0" xfId="0" applyNumberFormat="1" applyFont="1" applyProtection="1"/>
    <xf numFmtId="40" fontId="24" fillId="0" borderId="0" xfId="1" applyFont="1" applyFill="1" applyProtection="1"/>
    <xf numFmtId="4" fontId="24" fillId="0" borderId="7" xfId="0" applyNumberFormat="1" applyFont="1" applyFill="1" applyBorder="1" applyProtection="1"/>
    <xf numFmtId="4" fontId="24" fillId="0" borderId="23" xfId="0" applyNumberFormat="1" applyFont="1" applyFill="1" applyBorder="1" applyAlignment="1" applyProtection="1">
      <alignment horizontal="center" vertical="top" wrapText="1"/>
    </xf>
    <xf numFmtId="4" fontId="24" fillId="0" borderId="59" xfId="0" applyNumberFormat="1" applyFont="1" applyFill="1" applyBorder="1" applyAlignment="1" applyProtection="1">
      <alignment horizontal="center" vertical="top" wrapText="1"/>
    </xf>
    <xf numFmtId="4" fontId="24" fillId="0" borderId="58" xfId="0" applyNumberFormat="1" applyFont="1" applyFill="1" applyBorder="1" applyAlignment="1" applyProtection="1">
      <alignment horizontal="centerContinuous" vertical="top" wrapText="1"/>
    </xf>
    <xf numFmtId="4" fontId="24" fillId="0" borderId="23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 wrapText="1"/>
    </xf>
    <xf numFmtId="4" fontId="24" fillId="0" borderId="22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/>
    </xf>
    <xf numFmtId="4" fontId="24" fillId="0" borderId="23" xfId="0" applyNumberFormat="1" applyFont="1" applyFill="1" applyBorder="1" applyAlignment="1" applyProtection="1">
      <alignment horizontal="centerContinuous" vertical="top" wrapText="1"/>
    </xf>
    <xf numFmtId="4" fontId="24" fillId="0" borderId="41" xfId="0" applyNumberFormat="1" applyFont="1" applyFill="1" applyBorder="1" applyAlignment="1" applyProtection="1">
      <alignment horizontal="center" vertical="top" wrapText="1"/>
    </xf>
    <xf numFmtId="4" fontId="24" fillId="0" borderId="9" xfId="0" applyNumberFormat="1" applyFont="1" applyFill="1" applyBorder="1" applyAlignment="1" applyProtection="1">
      <alignment horizontal="center" wrapText="1"/>
    </xf>
    <xf numFmtId="4" fontId="24" fillId="0" borderId="60" xfId="0" applyNumberFormat="1" applyFont="1" applyFill="1" applyBorder="1" applyAlignment="1" applyProtection="1">
      <alignment horizontal="center" wrapText="1"/>
    </xf>
    <xf numFmtId="4" fontId="24" fillId="0" borderId="49" xfId="0" applyNumberFormat="1" applyFont="1" applyFill="1" applyBorder="1" applyAlignment="1" applyProtection="1">
      <alignment horizontal="centerContinuous" vertical="center" wrapText="1"/>
    </xf>
    <xf numFmtId="4" fontId="24" fillId="0" borderId="9" xfId="0" applyNumberFormat="1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left" vertical="center" wrapText="1"/>
    </xf>
    <xf numFmtId="4" fontId="28" fillId="0" borderId="20" xfId="0" applyNumberFormat="1" applyFont="1" applyFill="1" applyBorder="1" applyAlignment="1" applyProtection="1">
      <alignment horizontal="center" wrapText="1"/>
    </xf>
    <xf numFmtId="4" fontId="24" fillId="0" borderId="9" xfId="0" applyNumberFormat="1" applyFont="1" applyFill="1" applyBorder="1" applyAlignment="1" applyProtection="1">
      <alignment horizontal="centerContinuous" vertical="center" wrapText="1"/>
    </xf>
    <xf numFmtId="4" fontId="28" fillId="0" borderId="9" xfId="0" applyNumberFormat="1" applyFont="1" applyFill="1" applyBorder="1" applyAlignment="1" applyProtection="1">
      <alignment wrapText="1"/>
    </xf>
    <xf numFmtId="4" fontId="28" fillId="0" borderId="21" xfId="0" applyNumberFormat="1" applyFont="1" applyFill="1" applyBorder="1" applyAlignment="1" applyProtection="1">
      <alignment horizontal="center" wrapText="1"/>
    </xf>
    <xf numFmtId="4" fontId="28" fillId="0" borderId="9" xfId="0" applyNumberFormat="1" applyFont="1" applyFill="1" applyBorder="1" applyAlignment="1" applyProtection="1">
      <alignment horizontal="center" wrapText="1"/>
    </xf>
    <xf numFmtId="4" fontId="27" fillId="0" borderId="9" xfId="0" applyNumberFormat="1" applyFont="1" applyFill="1" applyBorder="1" applyAlignment="1" applyProtection="1">
      <alignment horizontal="center" vertical="center"/>
    </xf>
    <xf numFmtId="4" fontId="24" fillId="0" borderId="21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vertical="top"/>
    </xf>
    <xf numFmtId="4" fontId="24" fillId="0" borderId="28" xfId="0" applyNumberFormat="1" applyFont="1" applyFill="1" applyBorder="1" applyAlignment="1" applyProtection="1">
      <alignment horizontal="center" vertical="top"/>
    </xf>
    <xf numFmtId="0" fontId="27" fillId="0" borderId="6" xfId="0" applyFont="1" applyFill="1" applyBorder="1" applyAlignment="1" applyProtection="1">
      <alignment horizontal="centerContinuous"/>
    </xf>
    <xf numFmtId="4" fontId="24" fillId="0" borderId="8" xfId="0" applyNumberFormat="1" applyFont="1" applyFill="1" applyBorder="1" applyAlignment="1" applyProtection="1">
      <alignment horizontal="center" wrapText="1"/>
    </xf>
    <xf numFmtId="4" fontId="24" fillId="0" borderId="25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wrapText="1"/>
    </xf>
    <xf numFmtId="4" fontId="24" fillId="0" borderId="45" xfId="0" applyNumberFormat="1" applyFont="1" applyFill="1" applyBorder="1" applyAlignment="1" applyProtection="1">
      <alignment horizontal="center" wrapText="1"/>
    </xf>
    <xf numFmtId="4" fontId="24" fillId="0" borderId="44" xfId="0" applyNumberFormat="1" applyFont="1" applyFill="1" applyBorder="1" applyAlignment="1" applyProtection="1">
      <alignment horizontal="center" wrapText="1"/>
    </xf>
    <xf numFmtId="4" fontId="24" fillId="0" borderId="31" xfId="0" applyNumberFormat="1" applyFont="1" applyFill="1" applyBorder="1" applyAlignment="1" applyProtection="1">
      <alignment horizontal="center"/>
    </xf>
    <xf numFmtId="4" fontId="24" fillId="0" borderId="46" xfId="0" applyNumberFormat="1" applyFont="1" applyFill="1" applyBorder="1" applyAlignment="1" applyProtection="1">
      <alignment horizontal="center"/>
    </xf>
    <xf numFmtId="4" fontId="27" fillId="0" borderId="31" xfId="0" applyNumberFormat="1" applyFont="1" applyFill="1" applyBorder="1" applyAlignment="1" applyProtection="1">
      <alignment horizontal="center"/>
    </xf>
    <xf numFmtId="4" fontId="24" fillId="0" borderId="31" xfId="0" applyNumberFormat="1" applyFont="1" applyFill="1" applyBorder="1" applyAlignment="1" applyProtection="1">
      <alignment horizontal="center" wrapText="1"/>
    </xf>
    <xf numFmtId="1" fontId="24" fillId="0" borderId="10" xfId="0" applyNumberFormat="1" applyFont="1" applyFill="1" applyBorder="1" applyAlignment="1" applyProtection="1">
      <alignment horizontal="center"/>
    </xf>
    <xf numFmtId="166" fontId="24" fillId="0" borderId="42" xfId="0" applyNumberFormat="1" applyFont="1" applyFill="1" applyBorder="1" applyAlignment="1" applyProtection="1">
      <alignment horizontal="center"/>
    </xf>
    <xf numFmtId="4" fontId="24" fillId="0" borderId="11" xfId="0" applyNumberFormat="1" applyFont="1" applyFill="1" applyBorder="1" applyAlignment="1" applyProtection="1">
      <alignment horizontal="left"/>
    </xf>
    <xf numFmtId="164" fontId="24" fillId="0" borderId="14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</xf>
    <xf numFmtId="2" fontId="24" fillId="0" borderId="16" xfId="0" applyNumberFormat="1" applyFont="1" applyFill="1" applyBorder="1" applyAlignment="1" applyProtection="1">
      <alignment horizontal="right"/>
    </xf>
    <xf numFmtId="3" fontId="24" fillId="0" borderId="17" xfId="0" applyNumberFormat="1" applyFont="1" applyFill="1" applyBorder="1" applyAlignment="1" applyProtection="1">
      <alignment horizontal="right"/>
    </xf>
    <xf numFmtId="4" fontId="24" fillId="0" borderId="11" xfId="0" applyNumberFormat="1" applyFont="1" applyFill="1" applyBorder="1" applyAlignment="1" applyProtection="1">
      <alignment horizontal="right"/>
    </xf>
    <xf numFmtId="4" fontId="24" fillId="0" borderId="14" xfId="0" applyNumberFormat="1" applyFont="1" applyFill="1" applyBorder="1" applyAlignment="1" applyProtection="1">
      <alignment horizontal="right" wrapText="1"/>
    </xf>
    <xf numFmtId="4" fontId="24" fillId="0" borderId="17" xfId="0" applyNumberFormat="1" applyFont="1" applyFill="1" applyBorder="1" applyAlignment="1" applyProtection="1">
      <alignment horizontal="right" wrapText="1"/>
    </xf>
    <xf numFmtId="4" fontId="24" fillId="0" borderId="40" xfId="0" applyNumberFormat="1" applyFont="1" applyFill="1" applyBorder="1" applyAlignment="1" applyProtection="1">
      <alignment horizontal="right" wrapText="1"/>
    </xf>
    <xf numFmtId="4" fontId="27" fillId="0" borderId="17" xfId="0" applyNumberFormat="1" applyFont="1" applyFill="1" applyBorder="1" applyAlignment="1" applyProtection="1">
      <alignment horizontal="right"/>
    </xf>
    <xf numFmtId="166" fontId="24" fillId="0" borderId="41" xfId="0" applyNumberFormat="1" applyFont="1" applyFill="1" applyBorder="1" applyAlignment="1" applyProtection="1">
      <alignment horizontal="left"/>
    </xf>
    <xf numFmtId="170" fontId="24" fillId="0" borderId="7" xfId="0" applyNumberFormat="1" applyFont="1" applyBorder="1" applyAlignment="1" applyProtection="1">
      <alignment horizontal="center"/>
    </xf>
    <xf numFmtId="170" fontId="24" fillId="0" borderId="63" xfId="0" applyNumberFormat="1" applyFont="1" applyBorder="1" applyAlignment="1" applyProtection="1">
      <alignment horizontal="center"/>
    </xf>
    <xf numFmtId="4" fontId="24" fillId="0" borderId="12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horizontal="right" vertical="center"/>
    </xf>
    <xf numFmtId="3" fontId="24" fillId="0" borderId="18" xfId="0" applyNumberFormat="1" applyFont="1" applyFill="1" applyBorder="1" applyAlignment="1" applyProtection="1">
      <alignment horizontal="right" vertical="center"/>
    </xf>
    <xf numFmtId="4" fontId="24" fillId="0" borderId="18" xfId="0" applyNumberFormat="1" applyFont="1" applyFill="1" applyBorder="1" applyAlignment="1" applyProtection="1">
      <alignment horizontal="right" vertical="center"/>
    </xf>
    <xf numFmtId="4" fontId="29" fillId="0" borderId="18" xfId="0" applyNumberFormat="1" applyFont="1" applyFill="1" applyBorder="1" applyAlignment="1" applyProtection="1">
      <alignment horizontal="right" vertical="center"/>
    </xf>
    <xf numFmtId="4" fontId="16" fillId="0" borderId="0" xfId="0" applyNumberFormat="1" applyFont="1" applyFill="1" applyAlignment="1" applyProtection="1">
      <alignment horizontal="right"/>
    </xf>
    <xf numFmtId="4" fontId="2" fillId="0" borderId="66" xfId="0" applyNumberFormat="1" applyFont="1" applyBorder="1" applyAlignment="1" applyProtection="1">
      <alignment horizontal="centerContinuous" vertical="top" wrapText="1"/>
    </xf>
    <xf numFmtId="4" fontId="16" fillId="0" borderId="41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 vertical="top"/>
    </xf>
    <xf numFmtId="4" fontId="16" fillId="0" borderId="65" xfId="0" applyNumberFormat="1" applyFont="1" applyFill="1" applyBorder="1" applyAlignment="1" applyProtection="1">
      <alignment horizontal="centerContinuous" vertical="top"/>
    </xf>
    <xf numFmtId="4" fontId="16" fillId="0" borderId="0" xfId="0" applyNumberFormat="1" applyFont="1" applyFill="1" applyBorder="1" applyAlignment="1" applyProtection="1">
      <alignment horizontal="centerContinuous" vertical="top"/>
    </xf>
    <xf numFmtId="4" fontId="16" fillId="0" borderId="66" xfId="0" applyNumberFormat="1" applyFont="1" applyFill="1" applyBorder="1" applyAlignment="1" applyProtection="1">
      <alignment horizontal="centerContinuous" vertical="top"/>
    </xf>
    <xf numFmtId="4" fontId="16" fillId="0" borderId="31" xfId="0" applyNumberFormat="1" applyFont="1" applyFill="1" applyBorder="1" applyAlignment="1" applyProtection="1">
      <alignment horizontal="center"/>
    </xf>
    <xf numFmtId="4" fontId="16" fillId="0" borderId="67" xfId="0" applyNumberFormat="1" applyFont="1" applyFill="1" applyBorder="1" applyAlignment="1" applyProtection="1">
      <alignment horizontal="center"/>
    </xf>
    <xf numFmtId="4" fontId="16" fillId="0" borderId="3" xfId="0" applyNumberFormat="1" applyFont="1" applyFill="1" applyBorder="1" applyAlignment="1" applyProtection="1">
      <alignment horizontal="center"/>
    </xf>
    <xf numFmtId="4" fontId="16" fillId="0" borderId="38" xfId="0" applyNumberFormat="1" applyFont="1" applyFill="1" applyBorder="1" applyAlignment="1" applyProtection="1">
      <alignment horizontal="center"/>
    </xf>
    <xf numFmtId="4" fontId="2" fillId="0" borderId="65" xfId="0" applyNumberFormat="1" applyFont="1" applyBorder="1" applyAlignment="1" applyProtection="1">
      <alignment horizontal="center"/>
    </xf>
    <xf numFmtId="4" fontId="2" fillId="0" borderId="68" xfId="0" applyNumberFormat="1" applyFont="1" applyBorder="1" applyAlignment="1" applyProtection="1">
      <alignment horizontal="center"/>
    </xf>
    <xf numFmtId="4" fontId="2" fillId="0" borderId="66" xfId="0" applyNumberFormat="1" applyFont="1" applyBorder="1" applyAlignment="1" applyProtection="1">
      <alignment horizontal="center"/>
    </xf>
    <xf numFmtId="4" fontId="24" fillId="0" borderId="10" xfId="0" applyNumberFormat="1" applyFont="1" applyFill="1" applyBorder="1" applyAlignment="1" applyProtection="1">
      <alignment horizontal="center"/>
    </xf>
    <xf numFmtId="4" fontId="24" fillId="0" borderId="47" xfId="0" applyNumberFormat="1" applyFont="1" applyFill="1" applyBorder="1" applyAlignment="1" applyProtection="1">
      <alignment horizontal="center"/>
    </xf>
    <xf numFmtId="4" fontId="24" fillId="0" borderId="36" xfId="0" applyNumberFormat="1" applyFont="1" applyFill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"/>
    </xf>
    <xf numFmtId="4" fontId="23" fillId="0" borderId="8" xfId="0" applyNumberFormat="1" applyFont="1" applyBorder="1" applyAlignment="1" applyProtection="1">
      <alignment horizontal="center" vertical="top" wrapText="1"/>
    </xf>
    <xf numFmtId="4" fontId="23" fillId="0" borderId="56" xfId="0" applyNumberFormat="1" applyFont="1" applyBorder="1" applyAlignment="1" applyProtection="1">
      <alignment horizontal="center" vertical="top" wrapText="1"/>
    </xf>
    <xf numFmtId="4" fontId="2" fillId="0" borderId="41" xfId="0" applyNumberFormat="1" applyFont="1" applyBorder="1" applyAlignment="1" applyProtection="1">
      <alignment horizontal="centerContinuous" vertical="top" wrapText="1"/>
    </xf>
    <xf numFmtId="4" fontId="23" fillId="0" borderId="53" xfId="0" applyNumberFormat="1" applyFont="1" applyBorder="1" applyAlignment="1" applyProtection="1">
      <alignment horizontal="center" vertical="top" wrapText="1"/>
    </xf>
    <xf numFmtId="4" fontId="2" fillId="0" borderId="69" xfId="0" applyNumberFormat="1" applyFont="1" applyBorder="1" applyAlignment="1" applyProtection="1">
      <alignment horizontal="center" wrapText="1"/>
    </xf>
    <xf numFmtId="4" fontId="2" fillId="0" borderId="69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70" xfId="0" applyNumberFormat="1" applyFont="1" applyBorder="1" applyAlignment="1" applyProtection="1">
      <alignment horizontal="center" vertical="top" wrapText="1"/>
    </xf>
    <xf numFmtId="4" fontId="2" fillId="0" borderId="71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Continuous" vertical="top" wrapText="1"/>
    </xf>
    <xf numFmtId="4" fontId="2" fillId="0" borderId="68" xfId="0" applyNumberFormat="1" applyFont="1" applyBorder="1" applyAlignment="1" applyProtection="1">
      <alignment horizontal="centerContinuous" vertical="top" wrapText="1"/>
    </xf>
    <xf numFmtId="4" fontId="2" fillId="0" borderId="47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" vertical="top" wrapText="1"/>
    </xf>
    <xf numFmtId="4" fontId="24" fillId="0" borderId="0" xfId="0" applyNumberFormat="1" applyFont="1" applyProtection="1"/>
    <xf numFmtId="4" fontId="2" fillId="0" borderId="3" xfId="0" applyNumberFormat="1" applyFont="1" applyFill="1" applyBorder="1" applyAlignment="1" applyProtection="1">
      <alignment horizontal="center" wrapText="1"/>
    </xf>
    <xf numFmtId="4" fontId="2" fillId="0" borderId="4" xfId="0" applyNumberFormat="1" applyFont="1" applyFill="1" applyBorder="1" applyAlignment="1" applyProtection="1">
      <alignment horizontal="centerContinuous" wrapText="1"/>
    </xf>
    <xf numFmtId="4" fontId="2" fillId="0" borderId="67" xfId="0" applyNumberFormat="1" applyFont="1" applyFill="1" applyBorder="1" applyAlignment="1" applyProtection="1">
      <alignment horizontal="right" wrapText="1"/>
    </xf>
    <xf numFmtId="4" fontId="2" fillId="0" borderId="38" xfId="0" applyNumberFormat="1" applyFont="1" applyFill="1" applyBorder="1" applyAlignment="1" applyProtection="1">
      <alignment horizontal="left" wrapText="1"/>
    </xf>
    <xf numFmtId="4" fontId="2" fillId="0" borderId="2" xfId="0" applyNumberFormat="1" applyFont="1" applyFill="1" applyBorder="1" applyAlignment="1" applyProtection="1">
      <alignment horizontal="center" wrapText="1"/>
    </xf>
    <xf numFmtId="4" fontId="0" fillId="0" borderId="67" xfId="0" applyNumberFormat="1" applyFill="1" applyBorder="1" applyAlignment="1" applyProtection="1">
      <alignment horizontal="center"/>
    </xf>
    <xf numFmtId="4" fontId="5" fillId="0" borderId="0" xfId="0" applyNumberFormat="1" applyFont="1" applyFill="1" applyProtection="1"/>
    <xf numFmtId="4" fontId="34" fillId="0" borderId="0" xfId="2" applyNumberFormat="1" applyFont="1" applyFill="1" applyAlignment="1" applyProtection="1"/>
    <xf numFmtId="4" fontId="14" fillId="0" borderId="0" xfId="2" applyNumberFormat="1" applyFill="1" applyAlignment="1" applyProtection="1"/>
    <xf numFmtId="1" fontId="2" fillId="0" borderId="7" xfId="0" applyNumberFormat="1" applyFont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7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Alignment="1" applyProtection="1">
      <alignment horizontal="right"/>
    </xf>
    <xf numFmtId="4" fontId="34" fillId="0" borderId="0" xfId="2" applyNumberFormat="1" applyFont="1" applyFill="1" applyAlignment="1" applyProtection="1">
      <alignment horizontal="right"/>
    </xf>
    <xf numFmtId="4" fontId="4" fillId="0" borderId="0" xfId="0" applyNumberFormat="1" applyFont="1" applyProtection="1"/>
    <xf numFmtId="4" fontId="2" fillId="0" borderId="41" xfId="0" applyNumberFormat="1" applyFont="1" applyFill="1" applyBorder="1" applyAlignment="1" applyProtection="1">
      <alignment horizontal="center" vertical="top" wrapText="1"/>
    </xf>
    <xf numFmtId="0" fontId="35" fillId="0" borderId="0" xfId="0" applyFont="1" applyAlignment="1" applyProtection="1">
      <alignment vertical="center"/>
    </xf>
    <xf numFmtId="4" fontId="16" fillId="0" borderId="30" xfId="0" applyNumberFormat="1" applyFont="1" applyFill="1" applyBorder="1" applyAlignment="1" applyProtection="1">
      <alignment horizontal="center"/>
      <protection locked="0"/>
    </xf>
    <xf numFmtId="4" fontId="16" fillId="0" borderId="31" xfId="0" applyNumberFormat="1" applyFont="1" applyFill="1" applyBorder="1" applyAlignment="1" applyProtection="1">
      <alignment horizontal="center"/>
      <protection locked="0"/>
    </xf>
    <xf numFmtId="4" fontId="24" fillId="0" borderId="0" xfId="0" applyNumberFormat="1" applyFont="1" applyAlignment="1" applyProtection="1">
      <alignment horizontal="right"/>
    </xf>
    <xf numFmtId="1" fontId="24" fillId="0" borderId="7" xfId="0" applyNumberFormat="1" applyFont="1" applyBorder="1" applyAlignment="1" applyProtection="1">
      <alignment horizontal="center"/>
    </xf>
    <xf numFmtId="4" fontId="24" fillId="0" borderId="7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4" fontId="4" fillId="0" borderId="0" xfId="0" applyNumberFormat="1" applyFont="1" applyProtection="1">
      <protection locked="0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4" fontId="37" fillId="0" borderId="0" xfId="0" applyNumberFormat="1" applyFont="1" applyBorder="1" applyAlignment="1" applyProtection="1">
      <alignment horizontal="right"/>
    </xf>
    <xf numFmtId="4" fontId="37" fillId="0" borderId="28" xfId="0" applyNumberFormat="1" applyFont="1" applyBorder="1" applyAlignment="1" applyProtection="1">
      <alignment horizontal="right"/>
    </xf>
    <xf numFmtId="4" fontId="30" fillId="0" borderId="0" xfId="0" applyNumberFormat="1" applyFont="1" applyProtection="1"/>
    <xf numFmtId="0" fontId="9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30" fillId="0" borderId="0" xfId="0" applyFont="1" applyProtection="1"/>
    <xf numFmtId="0" fontId="10" fillId="0" borderId="0" xfId="0" applyFont="1" applyAlignment="1" applyProtection="1">
      <alignment horizontal="center"/>
    </xf>
    <xf numFmtId="0" fontId="36" fillId="0" borderId="0" xfId="0" applyFont="1" applyProtection="1"/>
    <xf numFmtId="4" fontId="9" fillId="0" borderId="0" xfId="0" applyNumberFormat="1" applyFont="1" applyProtection="1"/>
    <xf numFmtId="2" fontId="30" fillId="0" borderId="0" xfId="0" applyNumberFormat="1" applyFont="1" applyProtection="1"/>
    <xf numFmtId="2" fontId="9" fillId="0" borderId="0" xfId="0" applyNumberFormat="1" applyFont="1" applyProtection="1"/>
    <xf numFmtId="4" fontId="8" fillId="0" borderId="0" xfId="0" applyNumberFormat="1" applyFont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4" fontId="16" fillId="0" borderId="65" xfId="0" applyNumberFormat="1" applyFont="1" applyFill="1" applyBorder="1" applyAlignment="1" applyProtection="1">
      <alignment horizontal="center" vertical="top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5" xfId="0" applyNumberFormat="1" applyFont="1" applyFill="1" applyBorder="1" applyAlignment="1" applyProtection="1">
      <alignment horizontal="center" vertical="top" wrapText="1"/>
    </xf>
    <xf numFmtId="4" fontId="2" fillId="0" borderId="66" xfId="0" applyNumberFormat="1" applyFont="1" applyFill="1" applyBorder="1" applyAlignment="1" applyProtection="1">
      <alignment horizontal="center" vertical="top" wrapText="1"/>
    </xf>
    <xf numFmtId="4" fontId="16" fillId="0" borderId="46" xfId="0" applyNumberFormat="1" applyFont="1" applyFill="1" applyBorder="1" applyAlignment="1" applyProtection="1">
      <alignment horizontal="center"/>
    </xf>
    <xf numFmtId="4" fontId="16" fillId="0" borderId="36" xfId="0" applyNumberFormat="1" applyFont="1" applyFill="1" applyBorder="1" applyAlignment="1" applyProtection="1">
      <alignment horizontal="center"/>
    </xf>
    <xf numFmtId="4" fontId="2" fillId="0" borderId="65" xfId="0" applyNumberFormat="1" applyFont="1" applyFill="1" applyBorder="1" applyAlignment="1" applyProtection="1">
      <alignment horizontal="center"/>
    </xf>
    <xf numFmtId="4" fontId="2" fillId="0" borderId="66" xfId="0" applyNumberFormat="1" applyFont="1" applyFill="1" applyBorder="1" applyAlignment="1" applyProtection="1">
      <alignment horizontal="center"/>
    </xf>
    <xf numFmtId="4" fontId="16" fillId="0" borderId="65" xfId="0" applyNumberFormat="1" applyFont="1" applyFill="1" applyBorder="1" applyAlignment="1" applyProtection="1">
      <alignment horizontal="center"/>
    </xf>
    <xf numFmtId="4" fontId="16" fillId="0" borderId="66" xfId="0" applyNumberFormat="1" applyFont="1" applyFill="1" applyBorder="1" applyAlignment="1" applyProtection="1">
      <alignment horizontal="center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30" xfId="0" applyNumberFormat="1" applyFont="1" applyFill="1" applyBorder="1" applyAlignment="1" applyProtection="1">
      <alignment horizontal="center" vertical="top" wrapText="1"/>
    </xf>
    <xf numFmtId="4" fontId="2" fillId="0" borderId="31" xfId="0" applyNumberFormat="1" applyFont="1" applyFill="1" applyBorder="1" applyAlignment="1" applyProtection="1">
      <alignment horizontal="center" vertical="top" wrapText="1"/>
    </xf>
    <xf numFmtId="4" fontId="16" fillId="0" borderId="23" xfId="0" applyNumberFormat="1" applyFont="1" applyFill="1" applyBorder="1" applyAlignment="1" applyProtection="1">
      <alignment horizontal="center" vertical="top"/>
    </xf>
    <xf numFmtId="4" fontId="16" fillId="0" borderId="24" xfId="0" applyNumberFormat="1" applyFont="1" applyFill="1" applyBorder="1" applyAlignment="1" applyProtection="1">
      <alignment horizontal="center" vertical="top"/>
    </xf>
    <xf numFmtId="4" fontId="16" fillId="0" borderId="22" xfId="0" applyNumberFormat="1" applyFont="1" applyFill="1" applyBorder="1" applyAlignment="1" applyProtection="1">
      <alignment horizontal="center" vertical="top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22" xfId="0" applyNumberFormat="1" applyFont="1" applyFill="1" applyBorder="1" applyAlignment="1" applyProtection="1">
      <alignment horizontal="center" vertical="top" wrapText="1"/>
    </xf>
    <xf numFmtId="4" fontId="22" fillId="0" borderId="0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 vertical="top" wrapText="1"/>
    </xf>
    <xf numFmtId="4" fontId="12" fillId="0" borderId="22" xfId="0" applyNumberFormat="1" applyFont="1" applyBorder="1" applyAlignment="1" applyProtection="1">
      <alignment horizontal="center" vertical="top" wrapText="1"/>
    </xf>
    <xf numFmtId="4" fontId="2" fillId="0" borderId="65" xfId="0" applyNumberFormat="1" applyFont="1" applyBorder="1" applyAlignment="1" applyProtection="1">
      <alignment horizontal="center" vertical="top" wrapText="1"/>
    </xf>
    <xf numFmtId="4" fontId="2" fillId="0" borderId="66" xfId="0" applyNumberFormat="1" applyFont="1" applyBorder="1" applyAlignment="1" applyProtection="1">
      <alignment horizontal="center" vertical="top" wrapText="1"/>
    </xf>
    <xf numFmtId="4" fontId="2" fillId="0" borderId="22" xfId="0" applyNumberFormat="1" applyFont="1" applyBorder="1" applyAlignment="1" applyProtection="1">
      <alignment horizontal="center" vertical="top" wrapText="1"/>
    </xf>
    <xf numFmtId="4" fontId="2" fillId="0" borderId="24" xfId="0" applyNumberFormat="1" applyFont="1" applyBorder="1" applyAlignment="1" applyProtection="1">
      <alignment horizontal="center" vertical="top" wrapText="1"/>
    </xf>
    <xf numFmtId="4" fontId="2" fillId="0" borderId="64" xfId="0" applyNumberFormat="1" applyFont="1" applyFill="1" applyBorder="1" applyAlignment="1" applyProtection="1">
      <alignment horizontal="right" vertical="center"/>
      <protection locked="0"/>
    </xf>
    <xf numFmtId="4" fontId="2" fillId="0" borderId="55" xfId="0" applyNumberFormat="1" applyFont="1" applyFill="1" applyBorder="1" applyAlignment="1" applyProtection="1">
      <alignment horizontal="right" vertical="center"/>
      <protection locked="0"/>
    </xf>
    <xf numFmtId="4" fontId="4" fillId="0" borderId="64" xfId="0" applyNumberFormat="1" applyFont="1" applyFill="1" applyBorder="1" applyAlignment="1" applyProtection="1">
      <alignment horizontal="right" vertical="center"/>
      <protection locked="0"/>
    </xf>
    <xf numFmtId="4" fontId="4" fillId="0" borderId="55" xfId="0" applyNumberFormat="1" applyFont="1" applyFill="1" applyBorder="1" applyAlignment="1" applyProtection="1">
      <alignment horizontal="right" vertical="center"/>
      <protection locked="0"/>
    </xf>
    <xf numFmtId="4" fontId="2" fillId="0" borderId="67" xfId="0" applyNumberFormat="1" applyFont="1" applyFill="1" applyBorder="1" applyAlignment="1" applyProtection="1">
      <alignment horizontal="center" wrapText="1"/>
    </xf>
    <xf numFmtId="4" fontId="2" fillId="0" borderId="26" xfId="0" applyNumberFormat="1" applyFont="1" applyFill="1" applyBorder="1" applyAlignment="1" applyProtection="1">
      <alignment horizontal="center" wrapText="1"/>
    </xf>
    <xf numFmtId="4" fontId="2" fillId="0" borderId="38" xfId="0" applyNumberFormat="1" applyFont="1" applyFill="1" applyBorder="1" applyAlignment="1" applyProtection="1">
      <alignment horizontal="center" wrapText="1"/>
    </xf>
    <xf numFmtId="4" fontId="24" fillId="0" borderId="64" xfId="0" applyNumberFormat="1" applyFont="1" applyFill="1" applyBorder="1" applyAlignment="1" applyProtection="1">
      <alignment horizontal="left" vertical="center"/>
    </xf>
    <xf numFmtId="4" fontId="24" fillId="0" borderId="55" xfId="0" applyNumberFormat="1" applyFont="1" applyFill="1" applyBorder="1" applyAlignment="1" applyProtection="1">
      <alignment horizontal="left" vertical="center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showGridLines="0" tabSelected="1" zoomScaleNormal="100" workbookViewId="0">
      <pane ySplit="14" topLeftCell="A15" activePane="bottomLeft" state="frozen"/>
      <selection pane="bottomLeft" activeCell="J15" sqref="J15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20.7109375" style="1" customWidth="1"/>
    <col min="6" max="6" width="14.7109375" style="1" customWidth="1"/>
    <col min="7" max="7" width="8.7109375" style="105" customWidth="1"/>
    <col min="8" max="8" width="28.7109375" style="1" customWidth="1"/>
    <col min="9" max="9" width="10.7109375" style="1" customWidth="1"/>
    <col min="10" max="10" width="25.7109375" style="1" customWidth="1"/>
    <col min="11" max="14" width="5.7109375" style="1" hidden="1" customWidth="1"/>
    <col min="15" max="18" width="11.7109375" style="1" customWidth="1"/>
    <col min="19" max="21" width="4.7109375" style="1" customWidth="1"/>
    <col min="22" max="23" width="11.7109375" style="1" customWidth="1"/>
    <col min="24" max="24" width="20.7109375" style="1" customWidth="1"/>
    <col min="25" max="25" width="27.42578125" style="1" customWidth="1"/>
    <col min="26" max="26" width="16.28515625" style="1" customWidth="1"/>
    <col min="27" max="16384" width="15.7109375" style="1"/>
  </cols>
  <sheetData>
    <row r="1" spans="1:26" ht="20.100000000000001" customHeight="1" x14ac:dyDescent="0.3">
      <c r="A1" s="30" t="str">
        <f>'EGSZ Country Profile'!A1</f>
        <v>REISEKOSTEN TAIWAN 2026</v>
      </c>
      <c r="B1" s="29"/>
      <c r="C1" s="30"/>
      <c r="D1" s="28"/>
      <c r="E1" s="30"/>
      <c r="F1" s="28"/>
      <c r="G1" s="104"/>
      <c r="H1" s="28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94" t="s">
        <v>142</v>
      </c>
      <c r="X1" s="31"/>
      <c r="Y1" s="31"/>
      <c r="Z1" s="31"/>
    </row>
    <row r="2" spans="1:26" ht="5.0999999999999996" customHeight="1" x14ac:dyDescent="0.2">
      <c r="X2" s="31"/>
      <c r="Y2" s="31"/>
      <c r="Z2" s="31"/>
    </row>
    <row r="3" spans="1:26" ht="3" customHeight="1" x14ac:dyDescent="0.2">
      <c r="S3" s="76"/>
      <c r="T3" s="76"/>
      <c r="X3" s="31"/>
      <c r="Y3" s="31"/>
      <c r="Z3" s="31"/>
    </row>
    <row r="4" spans="1:26" ht="13.7" customHeight="1" x14ac:dyDescent="0.2">
      <c r="B4" s="232" t="s">
        <v>65</v>
      </c>
      <c r="C4" s="160" t="s">
        <v>74</v>
      </c>
      <c r="D4" s="68"/>
      <c r="E4" s="232" t="s">
        <v>115</v>
      </c>
      <c r="F4" s="161">
        <v>1</v>
      </c>
      <c r="G4" s="106"/>
      <c r="P4" s="31" t="s">
        <v>118</v>
      </c>
      <c r="Q4" s="162">
        <v>0</v>
      </c>
      <c r="R4" s="275" t="str">
        <f>'EGSZ TEC'!M3</f>
        <v>No 没有</v>
      </c>
      <c r="X4" s="31"/>
    </row>
    <row r="5" spans="1:26" ht="3" customHeight="1" x14ac:dyDescent="0.2">
      <c r="P5" s="265"/>
    </row>
    <row r="6" spans="1:26" ht="13.7" customHeight="1" x14ac:dyDescent="0.2">
      <c r="B6" s="232" t="s">
        <v>66</v>
      </c>
      <c r="C6" s="160" t="s">
        <v>75</v>
      </c>
      <c r="D6" s="32"/>
      <c r="F6" s="31"/>
      <c r="G6" s="107"/>
      <c r="H6" s="33"/>
      <c r="I6" s="33"/>
      <c r="P6" s="31" t="s">
        <v>93</v>
      </c>
      <c r="Q6" s="163">
        <v>36.68</v>
      </c>
      <c r="R6" s="275" t="str">
        <f>'EGSZ TEC'!M5</f>
        <v>TWD</v>
      </c>
      <c r="S6" s="325"/>
      <c r="T6" s="325"/>
    </row>
    <row r="7" spans="1:26" x14ac:dyDescent="0.2">
      <c r="S7" s="75"/>
      <c r="T7" s="75"/>
      <c r="U7" s="75"/>
    </row>
    <row r="8" spans="1:26" s="38" customFormat="1" ht="51.95" customHeight="1" x14ac:dyDescent="0.2">
      <c r="A8" s="77" t="s">
        <v>32</v>
      </c>
      <c r="B8" s="35" t="s">
        <v>0</v>
      </c>
      <c r="C8" s="36"/>
      <c r="D8" s="37"/>
      <c r="E8" s="326" t="s">
        <v>38</v>
      </c>
      <c r="F8" s="330"/>
      <c r="G8" s="77" t="s">
        <v>63</v>
      </c>
      <c r="H8" s="102" t="s">
        <v>51</v>
      </c>
      <c r="I8" s="77" t="s">
        <v>55</v>
      </c>
      <c r="J8" s="249" t="s">
        <v>77</v>
      </c>
      <c r="K8" s="164"/>
      <c r="L8" s="164"/>
      <c r="M8" s="86"/>
      <c r="N8" s="253"/>
      <c r="O8" s="326" t="s">
        <v>57</v>
      </c>
      <c r="P8" s="327"/>
      <c r="Q8" s="326" t="s">
        <v>56</v>
      </c>
      <c r="R8" s="327"/>
      <c r="S8" s="326" t="s">
        <v>52</v>
      </c>
      <c r="T8" s="331"/>
      <c r="U8" s="330"/>
      <c r="V8" s="326" t="s">
        <v>59</v>
      </c>
      <c r="W8" s="327"/>
    </row>
    <row r="9" spans="1:26" s="38" customFormat="1" ht="26.25" customHeight="1" x14ac:dyDescent="0.2">
      <c r="A9" s="39"/>
      <c r="B9" s="79" t="s">
        <v>1</v>
      </c>
      <c r="C9" s="80" t="s">
        <v>2</v>
      </c>
      <c r="D9" s="81" t="s">
        <v>3</v>
      </c>
      <c r="E9" s="328"/>
      <c r="F9" s="329"/>
      <c r="G9" s="108"/>
      <c r="H9" s="257"/>
      <c r="I9" s="87" t="s">
        <v>43</v>
      </c>
      <c r="J9" s="251" t="str">
        <f>'EGSZ Country Profile'!A9</f>
        <v>Taiwan - Allgemein</v>
      </c>
      <c r="K9" s="252" t="str">
        <f>'EGSZ Country Profile'!A10</f>
        <v>Stadt 1</v>
      </c>
      <c r="L9" s="252" t="str">
        <f>'EGSZ Country Profile'!A11</f>
        <v>Stadt 2</v>
      </c>
      <c r="M9" s="252" t="str">
        <f>'EGSZ Country Profile'!A12</f>
        <v>Stadt 3</v>
      </c>
      <c r="N9" s="254" t="str">
        <f>'EGSZ Country Profile'!A13</f>
        <v>Stadt 4</v>
      </c>
      <c r="O9" s="255" t="str">
        <f>R6</f>
        <v>TWD</v>
      </c>
      <c r="P9" s="94" t="s">
        <v>21</v>
      </c>
      <c r="Q9" s="255" t="str">
        <f>R6</f>
        <v>TWD</v>
      </c>
      <c r="R9" s="94" t="s">
        <v>21</v>
      </c>
      <c r="S9" s="256" t="s">
        <v>44</v>
      </c>
      <c r="T9" s="80" t="s">
        <v>45</v>
      </c>
      <c r="U9" s="94" t="s">
        <v>46</v>
      </c>
      <c r="V9" s="255" t="str">
        <f>R6</f>
        <v>TWD</v>
      </c>
      <c r="W9" s="94" t="s">
        <v>21</v>
      </c>
      <c r="X9" s="78"/>
    </row>
    <row r="10" spans="1:26" s="41" customFormat="1" ht="12.95" customHeight="1" x14ac:dyDescent="0.2">
      <c r="A10" s="40"/>
      <c r="B10" s="82"/>
      <c r="C10" s="69"/>
      <c r="D10" s="52"/>
      <c r="E10" s="34"/>
      <c r="F10" s="54"/>
      <c r="G10" s="109"/>
      <c r="H10" s="52"/>
      <c r="I10" s="40"/>
      <c r="J10" s="82"/>
      <c r="K10" s="69"/>
      <c r="L10" s="69"/>
      <c r="M10" s="69"/>
      <c r="N10" s="52"/>
      <c r="O10" s="250"/>
      <c r="P10" s="52"/>
      <c r="Q10" s="250"/>
      <c r="R10" s="52"/>
      <c r="S10" s="98" t="s">
        <v>33</v>
      </c>
      <c r="T10" s="95" t="s">
        <v>33</v>
      </c>
      <c r="U10" s="96" t="s">
        <v>33</v>
      </c>
      <c r="V10" s="250"/>
      <c r="W10" s="52"/>
    </row>
    <row r="11" spans="1:26" s="38" customFormat="1" ht="12.6" customHeight="1" x14ac:dyDescent="0.2">
      <c r="A11" s="234"/>
      <c r="B11" s="320" t="s">
        <v>107</v>
      </c>
      <c r="C11" s="321"/>
      <c r="D11" s="322"/>
      <c r="E11" s="320" t="s">
        <v>110</v>
      </c>
      <c r="F11" s="322"/>
      <c r="G11" s="317" t="s">
        <v>112</v>
      </c>
      <c r="H11" s="234" t="s">
        <v>113</v>
      </c>
      <c r="I11" s="284" t="s">
        <v>116</v>
      </c>
      <c r="J11" s="258" t="s">
        <v>72</v>
      </c>
      <c r="K11" s="283" t="s">
        <v>84</v>
      </c>
      <c r="L11" s="261" t="s">
        <v>71</v>
      </c>
      <c r="M11" s="264" t="s">
        <v>69</v>
      </c>
      <c r="N11" s="233" t="s">
        <v>70</v>
      </c>
      <c r="O11" s="323" t="s">
        <v>120</v>
      </c>
      <c r="P11" s="324"/>
      <c r="Q11" s="320" t="s">
        <v>120</v>
      </c>
      <c r="R11" s="322"/>
      <c r="S11" s="93" t="s">
        <v>44</v>
      </c>
      <c r="T11" s="80" t="s">
        <v>45</v>
      </c>
      <c r="U11" s="94" t="s">
        <v>46</v>
      </c>
      <c r="V11" s="320" t="s">
        <v>120</v>
      </c>
      <c r="W11" s="322"/>
    </row>
    <row r="12" spans="1:26" s="38" customFormat="1" ht="12.6" customHeight="1" x14ac:dyDescent="0.2">
      <c r="A12" s="235" t="s">
        <v>106</v>
      </c>
      <c r="B12" s="236"/>
      <c r="C12" s="237"/>
      <c r="D12" s="238"/>
      <c r="E12" s="307" t="s">
        <v>67</v>
      </c>
      <c r="F12" s="308"/>
      <c r="G12" s="318"/>
      <c r="H12" s="277" t="s">
        <v>114</v>
      </c>
      <c r="I12" s="284" t="s">
        <v>117</v>
      </c>
      <c r="J12" s="259"/>
      <c r="K12" s="262"/>
      <c r="L12" s="262"/>
      <c r="M12" s="262"/>
      <c r="N12" s="233"/>
      <c r="O12" s="309" t="s">
        <v>121</v>
      </c>
      <c r="P12" s="310"/>
      <c r="Q12" s="307" t="s">
        <v>122</v>
      </c>
      <c r="R12" s="308"/>
      <c r="S12" s="243" t="s">
        <v>33</v>
      </c>
      <c r="T12" s="244" t="s">
        <v>33</v>
      </c>
      <c r="U12" s="245" t="s">
        <v>33</v>
      </c>
      <c r="V12" s="307" t="s">
        <v>123</v>
      </c>
      <c r="W12" s="308"/>
    </row>
    <row r="13" spans="1:26" s="38" customFormat="1" ht="12.6" customHeight="1" x14ac:dyDescent="0.2">
      <c r="A13" s="239"/>
      <c r="B13" s="240" t="s">
        <v>68</v>
      </c>
      <c r="C13" s="241" t="s">
        <v>108</v>
      </c>
      <c r="D13" s="242" t="s">
        <v>109</v>
      </c>
      <c r="E13" s="311" t="s">
        <v>111</v>
      </c>
      <c r="F13" s="312"/>
      <c r="G13" s="319"/>
      <c r="H13" s="239"/>
      <c r="I13" s="285"/>
      <c r="J13" s="260"/>
      <c r="K13" s="263"/>
      <c r="L13" s="263"/>
      <c r="M13" s="263"/>
      <c r="N13" s="233"/>
      <c r="O13" s="313"/>
      <c r="P13" s="314"/>
      <c r="Q13" s="315"/>
      <c r="R13" s="316"/>
      <c r="S13" s="246"/>
      <c r="T13" s="247"/>
      <c r="U13" s="248"/>
      <c r="V13" s="315"/>
      <c r="W13" s="316"/>
    </row>
    <row r="14" spans="1:26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110">
        <f>E14+1</f>
        <v>6</v>
      </c>
      <c r="H14" s="45">
        <f>G14+1</f>
        <v>7</v>
      </c>
      <c r="I14" s="42">
        <f t="shared" ref="I14:W14" si="0">H14+1</f>
        <v>8</v>
      </c>
      <c r="J14" s="45">
        <f t="shared" si="0"/>
        <v>9</v>
      </c>
      <c r="K14" s="45">
        <f t="shared" si="0"/>
        <v>10</v>
      </c>
      <c r="L14" s="45">
        <f t="shared" si="0"/>
        <v>11</v>
      </c>
      <c r="M14" s="45">
        <f t="shared" si="0"/>
        <v>12</v>
      </c>
      <c r="N14" s="45">
        <f t="shared" si="0"/>
        <v>13</v>
      </c>
      <c r="O14" s="45">
        <f>J14+1</f>
        <v>10</v>
      </c>
      <c r="P14" s="45">
        <f t="shared" si="0"/>
        <v>11</v>
      </c>
      <c r="Q14" s="45">
        <f t="shared" si="0"/>
        <v>12</v>
      </c>
      <c r="R14" s="45">
        <f t="shared" si="0"/>
        <v>13</v>
      </c>
      <c r="S14" s="45">
        <f t="shared" si="0"/>
        <v>14</v>
      </c>
      <c r="T14" s="45">
        <f t="shared" si="0"/>
        <v>15</v>
      </c>
      <c r="U14" s="45">
        <f t="shared" si="0"/>
        <v>16</v>
      </c>
      <c r="V14" s="45">
        <f t="shared" si="0"/>
        <v>17</v>
      </c>
      <c r="W14" s="45">
        <f t="shared" si="0"/>
        <v>18</v>
      </c>
    </row>
    <row r="15" spans="1:26" ht="13.7" customHeight="1" x14ac:dyDescent="0.2">
      <c r="A15" s="119">
        <v>1</v>
      </c>
      <c r="B15" s="120">
        <v>46057</v>
      </c>
      <c r="C15" s="121">
        <v>0.35416666666666669</v>
      </c>
      <c r="D15" s="122">
        <v>0</v>
      </c>
      <c r="E15" s="118" t="s">
        <v>73</v>
      </c>
      <c r="F15" s="123"/>
      <c r="G15" s="124">
        <v>12345</v>
      </c>
      <c r="H15" s="118" t="s">
        <v>99</v>
      </c>
      <c r="I15" s="125">
        <v>20</v>
      </c>
      <c r="J15" s="126" t="s">
        <v>17</v>
      </c>
      <c r="K15" s="165"/>
      <c r="L15" s="165"/>
      <c r="M15" s="165" t="s">
        <v>58</v>
      </c>
      <c r="N15" s="165"/>
      <c r="O15" s="127"/>
      <c r="P15" s="127"/>
      <c r="Q15" s="131"/>
      <c r="R15" s="131"/>
      <c r="S15" s="128"/>
      <c r="T15" s="129"/>
      <c r="U15" s="130"/>
      <c r="V15" s="131">
        <v>850</v>
      </c>
      <c r="W15" s="132">
        <v>12.5</v>
      </c>
    </row>
    <row r="16" spans="1:26" ht="13.7" customHeight="1" x14ac:dyDescent="0.2">
      <c r="A16" s="119"/>
      <c r="B16" s="120">
        <v>46058</v>
      </c>
      <c r="C16" s="121">
        <v>0</v>
      </c>
      <c r="D16" s="122">
        <v>0</v>
      </c>
      <c r="E16" s="118"/>
      <c r="F16" s="123"/>
      <c r="G16" s="133"/>
      <c r="H16" s="118" t="s">
        <v>100</v>
      </c>
      <c r="I16" s="125">
        <v>0</v>
      </c>
      <c r="J16" s="126" t="s">
        <v>17</v>
      </c>
      <c r="K16" s="165"/>
      <c r="L16" s="165"/>
      <c r="M16" s="165" t="s">
        <v>17</v>
      </c>
      <c r="N16" s="165"/>
      <c r="O16" s="127"/>
      <c r="P16" s="127"/>
      <c r="Q16" s="136">
        <v>3200</v>
      </c>
      <c r="R16" s="136"/>
      <c r="S16" s="134"/>
      <c r="T16" s="135"/>
      <c r="U16" s="126" t="s">
        <v>17</v>
      </c>
      <c r="V16" s="136"/>
      <c r="W16" s="137"/>
    </row>
    <row r="17" spans="1:23" ht="13.7" customHeight="1" x14ac:dyDescent="0.2">
      <c r="A17" s="119"/>
      <c r="B17" s="120">
        <v>46059</v>
      </c>
      <c r="C17" s="121">
        <v>0</v>
      </c>
      <c r="D17" s="122">
        <v>0</v>
      </c>
      <c r="E17" s="118"/>
      <c r="F17" s="123"/>
      <c r="G17" s="124"/>
      <c r="H17" s="118" t="s">
        <v>100</v>
      </c>
      <c r="I17" s="125">
        <v>0</v>
      </c>
      <c r="J17" s="126" t="s">
        <v>17</v>
      </c>
      <c r="K17" s="165"/>
      <c r="L17" s="165"/>
      <c r="M17" s="165" t="s">
        <v>17</v>
      </c>
      <c r="N17" s="165"/>
      <c r="O17" s="127"/>
      <c r="P17" s="127"/>
      <c r="Q17" s="136"/>
      <c r="R17" s="136"/>
      <c r="S17" s="134"/>
      <c r="T17" s="135"/>
      <c r="U17" s="126"/>
      <c r="V17" s="136"/>
      <c r="W17" s="138">
        <v>1500</v>
      </c>
    </row>
    <row r="18" spans="1:23" ht="13.7" customHeight="1" x14ac:dyDescent="0.2">
      <c r="A18" s="119"/>
      <c r="B18" s="120">
        <v>46060</v>
      </c>
      <c r="C18" s="121">
        <v>0</v>
      </c>
      <c r="D18" s="122">
        <v>0.3125</v>
      </c>
      <c r="E18" s="118"/>
      <c r="F18" s="123"/>
      <c r="G18" s="127"/>
      <c r="H18" s="118" t="s">
        <v>101</v>
      </c>
      <c r="I18" s="125">
        <v>20</v>
      </c>
      <c r="J18" s="126" t="s">
        <v>17</v>
      </c>
      <c r="K18" s="165"/>
      <c r="L18" s="165"/>
      <c r="M18" s="165" t="s">
        <v>17</v>
      </c>
      <c r="N18" s="165"/>
      <c r="O18" s="127">
        <v>15000</v>
      </c>
      <c r="P18" s="127"/>
      <c r="Q18" s="136"/>
      <c r="R18" s="136"/>
      <c r="S18" s="134"/>
      <c r="T18" s="135"/>
      <c r="U18" s="126"/>
      <c r="V18" s="136"/>
      <c r="W18" s="138">
        <v>160</v>
      </c>
    </row>
    <row r="19" spans="1:23" ht="13.7" customHeight="1" x14ac:dyDescent="0.2">
      <c r="A19" s="119"/>
      <c r="B19" s="120"/>
      <c r="C19" s="121"/>
      <c r="D19" s="122"/>
      <c r="E19" s="118"/>
      <c r="F19" s="123"/>
      <c r="G19" s="123"/>
      <c r="H19" s="139"/>
      <c r="I19" s="125"/>
      <c r="J19" s="126"/>
      <c r="K19" s="165"/>
      <c r="L19" s="165"/>
      <c r="M19" s="165"/>
      <c r="N19" s="165"/>
      <c r="O19" s="127"/>
      <c r="P19" s="127"/>
      <c r="Q19" s="136"/>
      <c r="R19" s="136"/>
      <c r="S19" s="134"/>
      <c r="T19" s="135"/>
      <c r="U19" s="126"/>
      <c r="V19" s="136"/>
      <c r="W19" s="138"/>
    </row>
    <row r="20" spans="1:23" ht="13.7" customHeight="1" x14ac:dyDescent="0.2">
      <c r="A20" s="119">
        <v>2</v>
      </c>
      <c r="B20" s="120">
        <v>46074</v>
      </c>
      <c r="C20" s="121">
        <v>0.83333333333333337</v>
      </c>
      <c r="D20" s="122">
        <v>0</v>
      </c>
      <c r="E20" s="118" t="s">
        <v>76</v>
      </c>
      <c r="F20" s="123"/>
      <c r="G20" s="123"/>
      <c r="H20" s="139" t="s">
        <v>99</v>
      </c>
      <c r="I20" s="125">
        <v>20</v>
      </c>
      <c r="J20" s="126"/>
      <c r="K20" s="165"/>
      <c r="L20" s="165"/>
      <c r="M20" s="165"/>
      <c r="N20" s="165" t="s">
        <v>58</v>
      </c>
      <c r="O20" s="127"/>
      <c r="P20" s="127"/>
      <c r="Q20" s="136"/>
      <c r="R20" s="136"/>
      <c r="S20" s="134"/>
      <c r="T20" s="135"/>
      <c r="U20" s="126"/>
      <c r="V20" s="136"/>
      <c r="W20" s="138">
        <v>1800</v>
      </c>
    </row>
    <row r="21" spans="1:23" ht="13.7" customHeight="1" x14ac:dyDescent="0.2">
      <c r="A21" s="119"/>
      <c r="B21" s="120">
        <v>46075</v>
      </c>
      <c r="C21" s="121">
        <v>0</v>
      </c>
      <c r="D21" s="122">
        <v>0</v>
      </c>
      <c r="E21" s="118" t="s">
        <v>105</v>
      </c>
      <c r="F21" s="123"/>
      <c r="G21" s="123"/>
      <c r="H21" s="139" t="s">
        <v>103</v>
      </c>
      <c r="I21" s="125"/>
      <c r="J21" s="126"/>
      <c r="K21" s="165"/>
      <c r="L21" s="165"/>
      <c r="M21" s="165"/>
      <c r="N21" s="165" t="s">
        <v>17</v>
      </c>
      <c r="O21" s="127"/>
      <c r="P21" s="127"/>
      <c r="Q21" s="136"/>
      <c r="R21" s="136"/>
      <c r="S21" s="134"/>
      <c r="T21" s="135"/>
      <c r="U21" s="126"/>
      <c r="V21" s="136">
        <v>1250</v>
      </c>
      <c r="W21" s="138"/>
    </row>
    <row r="22" spans="1:23" ht="13.7" customHeight="1" x14ac:dyDescent="0.2">
      <c r="A22" s="119"/>
      <c r="B22" s="120">
        <v>46076</v>
      </c>
      <c r="C22" s="121">
        <v>0</v>
      </c>
      <c r="D22" s="122">
        <v>0</v>
      </c>
      <c r="E22" s="118" t="s">
        <v>105</v>
      </c>
      <c r="F22" s="123"/>
      <c r="G22" s="123"/>
      <c r="H22" s="139" t="s">
        <v>102</v>
      </c>
      <c r="I22" s="125"/>
      <c r="J22" s="126"/>
      <c r="K22" s="165"/>
      <c r="L22" s="165"/>
      <c r="M22" s="165"/>
      <c r="N22" s="165" t="s">
        <v>17</v>
      </c>
      <c r="O22" s="127"/>
      <c r="P22" s="127"/>
      <c r="Q22" s="136">
        <v>4500</v>
      </c>
      <c r="R22" s="136"/>
      <c r="S22" s="134"/>
      <c r="T22" s="135" t="s">
        <v>17</v>
      </c>
      <c r="U22" s="126"/>
      <c r="V22" s="136"/>
      <c r="W22" s="138"/>
    </row>
    <row r="23" spans="1:23" ht="13.7" customHeight="1" x14ac:dyDescent="0.2">
      <c r="A23" s="119"/>
      <c r="B23" s="120">
        <v>46077</v>
      </c>
      <c r="C23" s="121">
        <v>0</v>
      </c>
      <c r="D23" s="122">
        <v>0</v>
      </c>
      <c r="E23" s="118" t="s">
        <v>105</v>
      </c>
      <c r="F23" s="123"/>
      <c r="G23" s="123"/>
      <c r="H23" s="139" t="s">
        <v>102</v>
      </c>
      <c r="I23" s="125"/>
      <c r="J23" s="126"/>
      <c r="K23" s="165"/>
      <c r="L23" s="165"/>
      <c r="M23" s="165"/>
      <c r="N23" s="165" t="s">
        <v>17</v>
      </c>
      <c r="O23" s="127"/>
      <c r="P23" s="127"/>
      <c r="Q23" s="136"/>
      <c r="R23" s="136"/>
      <c r="S23" s="134"/>
      <c r="T23" s="135"/>
      <c r="U23" s="126"/>
      <c r="V23" s="136"/>
      <c r="W23" s="138"/>
    </row>
    <row r="24" spans="1:23" ht="13.7" customHeight="1" x14ac:dyDescent="0.2">
      <c r="A24" s="119"/>
      <c r="B24" s="120">
        <v>46078</v>
      </c>
      <c r="C24" s="121">
        <v>0</v>
      </c>
      <c r="D24" s="122">
        <v>0</v>
      </c>
      <c r="E24" s="118" t="s">
        <v>105</v>
      </c>
      <c r="F24" s="123"/>
      <c r="G24" s="123"/>
      <c r="H24" s="139" t="s">
        <v>104</v>
      </c>
      <c r="I24" s="125"/>
      <c r="J24" s="126"/>
      <c r="K24" s="165"/>
      <c r="L24" s="165"/>
      <c r="M24" s="165"/>
      <c r="N24" s="165" t="s">
        <v>17</v>
      </c>
      <c r="O24" s="127"/>
      <c r="P24" s="127"/>
      <c r="Q24" s="136"/>
      <c r="R24" s="136"/>
      <c r="S24" s="134"/>
      <c r="T24" s="135"/>
      <c r="U24" s="126"/>
      <c r="V24" s="136">
        <v>3500</v>
      </c>
      <c r="W24" s="138"/>
    </row>
    <row r="25" spans="1:23" ht="13.7" customHeight="1" x14ac:dyDescent="0.2">
      <c r="A25" s="119"/>
      <c r="B25" s="120">
        <v>46079</v>
      </c>
      <c r="C25" s="121">
        <v>0</v>
      </c>
      <c r="D25" s="122">
        <v>0</v>
      </c>
      <c r="E25" s="118" t="s">
        <v>76</v>
      </c>
      <c r="F25" s="123"/>
      <c r="G25" s="123"/>
      <c r="H25" s="139" t="s">
        <v>101</v>
      </c>
      <c r="I25" s="125">
        <v>20</v>
      </c>
      <c r="J25" s="126"/>
      <c r="K25" s="165"/>
      <c r="L25" s="165" t="s">
        <v>17</v>
      </c>
      <c r="M25" s="165"/>
      <c r="N25" s="165"/>
      <c r="O25" s="127">
        <v>4250</v>
      </c>
      <c r="P25" s="127"/>
      <c r="Q25" s="136"/>
      <c r="R25" s="136"/>
      <c r="S25" s="134"/>
      <c r="T25" s="135"/>
      <c r="U25" s="126"/>
      <c r="V25" s="136"/>
      <c r="W25" s="138"/>
    </row>
    <row r="26" spans="1:23" ht="13.7" customHeight="1" x14ac:dyDescent="0.2">
      <c r="A26" s="119"/>
      <c r="B26" s="120"/>
      <c r="C26" s="121"/>
      <c r="D26" s="122"/>
      <c r="E26" s="118"/>
      <c r="F26" s="123"/>
      <c r="G26" s="123"/>
      <c r="H26" s="139"/>
      <c r="I26" s="125"/>
      <c r="J26" s="126"/>
      <c r="K26" s="165"/>
      <c r="L26" s="165"/>
      <c r="M26" s="165"/>
      <c r="N26" s="165"/>
      <c r="O26" s="127"/>
      <c r="P26" s="127"/>
      <c r="Q26" s="136"/>
      <c r="R26" s="136"/>
      <c r="S26" s="134"/>
      <c r="T26" s="135"/>
      <c r="U26" s="126"/>
      <c r="V26" s="136"/>
      <c r="W26" s="138"/>
    </row>
    <row r="27" spans="1:23" ht="13.7" customHeight="1" x14ac:dyDescent="0.2">
      <c r="A27" s="119"/>
      <c r="B27" s="120"/>
      <c r="C27" s="121"/>
      <c r="D27" s="122"/>
      <c r="E27" s="118"/>
      <c r="F27" s="123"/>
      <c r="G27" s="123"/>
      <c r="H27" s="139"/>
      <c r="I27" s="125"/>
      <c r="J27" s="126"/>
      <c r="K27" s="165"/>
      <c r="L27" s="165"/>
      <c r="M27" s="165"/>
      <c r="N27" s="165"/>
      <c r="O27" s="127"/>
      <c r="P27" s="127"/>
      <c r="Q27" s="136"/>
      <c r="R27" s="136"/>
      <c r="S27" s="134"/>
      <c r="T27" s="135"/>
      <c r="U27" s="126"/>
      <c r="V27" s="136"/>
      <c r="W27" s="138"/>
    </row>
    <row r="28" spans="1:23" ht="13.7" customHeight="1" x14ac:dyDescent="0.2">
      <c r="A28" s="119"/>
      <c r="B28" s="120"/>
      <c r="C28" s="121"/>
      <c r="D28" s="122"/>
      <c r="E28" s="118"/>
      <c r="F28" s="123"/>
      <c r="G28" s="123"/>
      <c r="H28" s="139"/>
      <c r="I28" s="125"/>
      <c r="J28" s="126"/>
      <c r="K28" s="165"/>
      <c r="L28" s="165"/>
      <c r="M28" s="165"/>
      <c r="N28" s="165"/>
      <c r="O28" s="127"/>
      <c r="P28" s="127"/>
      <c r="Q28" s="136"/>
      <c r="R28" s="136"/>
      <c r="S28" s="134"/>
      <c r="T28" s="135"/>
      <c r="U28" s="126"/>
      <c r="V28" s="136"/>
      <c r="W28" s="138"/>
    </row>
    <row r="29" spans="1:23" ht="13.7" customHeight="1" x14ac:dyDescent="0.2">
      <c r="A29" s="119"/>
      <c r="B29" s="120"/>
      <c r="C29" s="121"/>
      <c r="D29" s="122"/>
      <c r="E29" s="118"/>
      <c r="F29" s="123"/>
      <c r="G29" s="123"/>
      <c r="H29" s="139"/>
      <c r="I29" s="125"/>
      <c r="J29" s="126"/>
      <c r="K29" s="165"/>
      <c r="L29" s="165"/>
      <c r="M29" s="165"/>
      <c r="N29" s="165"/>
      <c r="O29" s="127"/>
      <c r="P29" s="127"/>
      <c r="Q29" s="136"/>
      <c r="R29" s="136"/>
      <c r="S29" s="134"/>
      <c r="T29" s="135"/>
      <c r="U29" s="126"/>
      <c r="V29" s="136"/>
      <c r="W29" s="138"/>
    </row>
    <row r="30" spans="1:23" ht="13.7" customHeight="1" x14ac:dyDescent="0.2">
      <c r="A30" s="119"/>
      <c r="B30" s="120"/>
      <c r="C30" s="121"/>
      <c r="D30" s="122"/>
      <c r="E30" s="118"/>
      <c r="F30" s="123"/>
      <c r="G30" s="123"/>
      <c r="H30" s="139"/>
      <c r="I30" s="125"/>
      <c r="J30" s="126"/>
      <c r="K30" s="165"/>
      <c r="L30" s="165"/>
      <c r="M30" s="165"/>
      <c r="N30" s="165"/>
      <c r="O30" s="127"/>
      <c r="P30" s="127"/>
      <c r="Q30" s="136"/>
      <c r="R30" s="136"/>
      <c r="S30" s="134"/>
      <c r="T30" s="135"/>
      <c r="U30" s="126"/>
      <c r="V30" s="136"/>
      <c r="W30" s="138"/>
    </row>
    <row r="31" spans="1:23" ht="13.7" customHeight="1" x14ac:dyDescent="0.2">
      <c r="A31" s="119"/>
      <c r="B31" s="120"/>
      <c r="C31" s="121"/>
      <c r="D31" s="122"/>
      <c r="E31" s="118"/>
      <c r="F31" s="123"/>
      <c r="G31" s="123"/>
      <c r="H31" s="139"/>
      <c r="I31" s="125"/>
      <c r="J31" s="126"/>
      <c r="K31" s="165"/>
      <c r="L31" s="165"/>
      <c r="M31" s="165"/>
      <c r="N31" s="165"/>
      <c r="O31" s="127"/>
      <c r="P31" s="127"/>
      <c r="Q31" s="136"/>
      <c r="R31" s="136"/>
      <c r="S31" s="134"/>
      <c r="T31" s="135"/>
      <c r="U31" s="126"/>
      <c r="V31" s="136"/>
      <c r="W31" s="138"/>
    </row>
    <row r="32" spans="1:23" ht="13.7" customHeight="1" x14ac:dyDescent="0.2">
      <c r="A32" s="119"/>
      <c r="B32" s="120"/>
      <c r="C32" s="121"/>
      <c r="D32" s="122"/>
      <c r="E32" s="118"/>
      <c r="F32" s="123"/>
      <c r="G32" s="123"/>
      <c r="H32" s="139"/>
      <c r="I32" s="125"/>
      <c r="J32" s="126"/>
      <c r="K32" s="165"/>
      <c r="L32" s="165"/>
      <c r="M32" s="165"/>
      <c r="N32" s="165"/>
      <c r="O32" s="127"/>
      <c r="P32" s="127"/>
      <c r="Q32" s="136"/>
      <c r="R32" s="136"/>
      <c r="S32" s="134"/>
      <c r="T32" s="135"/>
      <c r="U32" s="126"/>
      <c r="V32" s="136"/>
      <c r="W32" s="138"/>
    </row>
    <row r="33" spans="1:26" ht="13.7" customHeight="1" x14ac:dyDescent="0.2">
      <c r="A33" s="119"/>
      <c r="B33" s="120"/>
      <c r="C33" s="121"/>
      <c r="D33" s="122"/>
      <c r="E33" s="140"/>
      <c r="F33" s="141"/>
      <c r="G33" s="141"/>
      <c r="H33" s="142"/>
      <c r="I33" s="125"/>
      <c r="J33" s="126"/>
      <c r="K33" s="165"/>
      <c r="L33" s="165"/>
      <c r="M33" s="165"/>
      <c r="N33" s="165"/>
      <c r="O33" s="144"/>
      <c r="P33" s="144"/>
      <c r="Q33" s="145"/>
      <c r="R33" s="145"/>
      <c r="S33" s="134"/>
      <c r="T33" s="135"/>
      <c r="U33" s="126"/>
      <c r="V33" s="145"/>
      <c r="W33" s="146"/>
    </row>
    <row r="34" spans="1:26" ht="13.7" customHeight="1" x14ac:dyDescent="0.2">
      <c r="A34" s="119"/>
      <c r="B34" s="120"/>
      <c r="C34" s="121"/>
      <c r="D34" s="122"/>
      <c r="E34" s="140"/>
      <c r="F34" s="141"/>
      <c r="G34" s="141"/>
      <c r="H34" s="142"/>
      <c r="I34" s="125"/>
      <c r="J34" s="126"/>
      <c r="K34" s="165"/>
      <c r="L34" s="165"/>
      <c r="M34" s="165"/>
      <c r="N34" s="165"/>
      <c r="O34" s="144"/>
      <c r="P34" s="144"/>
      <c r="Q34" s="145"/>
      <c r="R34" s="145"/>
      <c r="S34" s="134"/>
      <c r="T34" s="135"/>
      <c r="U34" s="126"/>
      <c r="V34" s="145"/>
      <c r="W34" s="146"/>
    </row>
    <row r="35" spans="1:26" ht="13.7" customHeight="1" x14ac:dyDescent="0.2">
      <c r="A35" s="119"/>
      <c r="B35" s="120"/>
      <c r="C35" s="121"/>
      <c r="D35" s="122"/>
      <c r="E35" s="140"/>
      <c r="F35" s="141"/>
      <c r="G35" s="141"/>
      <c r="H35" s="142"/>
      <c r="I35" s="125"/>
      <c r="J35" s="126"/>
      <c r="K35" s="165"/>
      <c r="L35" s="165"/>
      <c r="M35" s="165"/>
      <c r="N35" s="165"/>
      <c r="O35" s="144"/>
      <c r="P35" s="144"/>
      <c r="Q35" s="145"/>
      <c r="R35" s="145"/>
      <c r="S35" s="134"/>
      <c r="T35" s="135"/>
      <c r="U35" s="126"/>
      <c r="V35" s="145"/>
      <c r="W35" s="146"/>
    </row>
    <row r="36" spans="1:26" ht="13.7" customHeight="1" x14ac:dyDescent="0.2">
      <c r="A36" s="119"/>
      <c r="B36" s="120"/>
      <c r="C36" s="121"/>
      <c r="D36" s="122"/>
      <c r="E36" s="140"/>
      <c r="F36" s="141"/>
      <c r="G36" s="141"/>
      <c r="H36" s="142"/>
      <c r="I36" s="125"/>
      <c r="J36" s="126"/>
      <c r="K36" s="165"/>
      <c r="L36" s="165"/>
      <c r="M36" s="165"/>
      <c r="N36" s="165"/>
      <c r="O36" s="144"/>
      <c r="P36" s="144"/>
      <c r="Q36" s="145"/>
      <c r="R36" s="145"/>
      <c r="S36" s="134"/>
      <c r="T36" s="135"/>
      <c r="U36" s="126"/>
      <c r="V36" s="145"/>
      <c r="W36" s="146"/>
    </row>
    <row r="37" spans="1:26" ht="13.7" customHeight="1" x14ac:dyDescent="0.2">
      <c r="A37" s="119"/>
      <c r="B37" s="120"/>
      <c r="C37" s="121"/>
      <c r="D37" s="122"/>
      <c r="E37" s="140"/>
      <c r="F37" s="141"/>
      <c r="G37" s="141"/>
      <c r="H37" s="142"/>
      <c r="I37" s="125"/>
      <c r="J37" s="126"/>
      <c r="K37" s="165"/>
      <c r="L37" s="165"/>
      <c r="M37" s="165"/>
      <c r="N37" s="165"/>
      <c r="O37" s="144"/>
      <c r="P37" s="144"/>
      <c r="Q37" s="145"/>
      <c r="R37" s="145"/>
      <c r="S37" s="134"/>
      <c r="T37" s="135"/>
      <c r="U37" s="126"/>
      <c r="V37" s="145"/>
      <c r="W37" s="146"/>
    </row>
    <row r="38" spans="1:26" ht="13.7" customHeight="1" x14ac:dyDescent="0.2">
      <c r="A38" s="119"/>
      <c r="B38" s="120"/>
      <c r="C38" s="121"/>
      <c r="D38" s="122"/>
      <c r="E38" s="140"/>
      <c r="F38" s="141"/>
      <c r="G38" s="141"/>
      <c r="H38" s="142"/>
      <c r="I38" s="125"/>
      <c r="J38" s="126"/>
      <c r="K38" s="165"/>
      <c r="L38" s="165"/>
      <c r="M38" s="165"/>
      <c r="N38" s="165"/>
      <c r="O38" s="144"/>
      <c r="P38" s="144"/>
      <c r="Q38" s="145"/>
      <c r="R38" s="145"/>
      <c r="S38" s="134"/>
      <c r="T38" s="135"/>
      <c r="U38" s="126"/>
      <c r="V38" s="145"/>
      <c r="W38" s="146"/>
    </row>
    <row r="39" spans="1:26" ht="13.7" customHeight="1" x14ac:dyDescent="0.2">
      <c r="A39" s="119"/>
      <c r="B39" s="120"/>
      <c r="C39" s="121"/>
      <c r="D39" s="122"/>
      <c r="E39" s="140"/>
      <c r="F39" s="141"/>
      <c r="G39" s="141"/>
      <c r="H39" s="142"/>
      <c r="I39" s="125"/>
      <c r="J39" s="126"/>
      <c r="K39" s="165"/>
      <c r="L39" s="165"/>
      <c r="M39" s="165"/>
      <c r="N39" s="165"/>
      <c r="O39" s="144"/>
      <c r="P39" s="144"/>
      <c r="Q39" s="145"/>
      <c r="R39" s="145"/>
      <c r="S39" s="134"/>
      <c r="T39" s="135"/>
      <c r="U39" s="126"/>
      <c r="V39" s="145"/>
      <c r="W39" s="146"/>
    </row>
    <row r="40" spans="1:26" ht="13.7" customHeight="1" x14ac:dyDescent="0.2">
      <c r="A40" s="119"/>
      <c r="B40" s="120"/>
      <c r="C40" s="121"/>
      <c r="D40" s="122"/>
      <c r="E40" s="140"/>
      <c r="F40" s="141"/>
      <c r="G40" s="141"/>
      <c r="H40" s="142"/>
      <c r="I40" s="125"/>
      <c r="J40" s="126"/>
      <c r="K40" s="165"/>
      <c r="L40" s="165"/>
      <c r="M40" s="165"/>
      <c r="N40" s="165"/>
      <c r="O40" s="144"/>
      <c r="P40" s="144"/>
      <c r="Q40" s="145"/>
      <c r="R40" s="145"/>
      <c r="S40" s="134"/>
      <c r="T40" s="135"/>
      <c r="U40" s="126"/>
      <c r="V40" s="145"/>
      <c r="W40" s="146"/>
    </row>
    <row r="41" spans="1:26" ht="13.7" customHeight="1" x14ac:dyDescent="0.2">
      <c r="A41" s="119"/>
      <c r="B41" s="120"/>
      <c r="C41" s="121"/>
      <c r="D41" s="122"/>
      <c r="E41" s="140"/>
      <c r="F41" s="141"/>
      <c r="G41" s="141"/>
      <c r="H41" s="142"/>
      <c r="I41" s="125"/>
      <c r="J41" s="126"/>
      <c r="K41" s="165"/>
      <c r="L41" s="165"/>
      <c r="M41" s="165"/>
      <c r="N41" s="165"/>
      <c r="O41" s="144"/>
      <c r="P41" s="144"/>
      <c r="Q41" s="145"/>
      <c r="R41" s="145"/>
      <c r="S41" s="134"/>
      <c r="T41" s="135"/>
      <c r="U41" s="126"/>
      <c r="V41" s="145"/>
      <c r="W41" s="146"/>
    </row>
    <row r="42" spans="1:26" ht="13.7" customHeight="1" x14ac:dyDescent="0.2">
      <c r="A42" s="119"/>
      <c r="B42" s="120"/>
      <c r="C42" s="121"/>
      <c r="D42" s="122"/>
      <c r="E42" s="140"/>
      <c r="F42" s="141"/>
      <c r="G42" s="141"/>
      <c r="H42" s="142"/>
      <c r="I42" s="125"/>
      <c r="J42" s="126"/>
      <c r="K42" s="165"/>
      <c r="L42" s="165"/>
      <c r="M42" s="165"/>
      <c r="N42" s="165"/>
      <c r="O42" s="144"/>
      <c r="P42" s="144"/>
      <c r="Q42" s="145"/>
      <c r="R42" s="145"/>
      <c r="S42" s="134"/>
      <c r="T42" s="135"/>
      <c r="U42" s="126"/>
      <c r="V42" s="145"/>
      <c r="W42" s="146"/>
    </row>
    <row r="43" spans="1:26" ht="13.7" customHeight="1" x14ac:dyDescent="0.2">
      <c r="A43" s="119"/>
      <c r="B43" s="120"/>
      <c r="C43" s="121"/>
      <c r="D43" s="122"/>
      <c r="E43" s="140"/>
      <c r="F43" s="141"/>
      <c r="G43" s="141"/>
      <c r="H43" s="142"/>
      <c r="I43" s="125"/>
      <c r="J43" s="126"/>
      <c r="K43" s="165"/>
      <c r="L43" s="165"/>
      <c r="M43" s="165"/>
      <c r="N43" s="165"/>
      <c r="O43" s="144"/>
      <c r="P43" s="144"/>
      <c r="Q43" s="145"/>
      <c r="R43" s="145"/>
      <c r="S43" s="134"/>
      <c r="T43" s="135"/>
      <c r="U43" s="126"/>
      <c r="V43" s="145"/>
      <c r="W43" s="146"/>
    </row>
    <row r="44" spans="1:26" ht="13.7" customHeight="1" x14ac:dyDescent="0.2">
      <c r="A44" s="119"/>
      <c r="B44" s="120"/>
      <c r="C44" s="121"/>
      <c r="D44" s="122"/>
      <c r="E44" s="140"/>
      <c r="F44" s="141"/>
      <c r="G44" s="141"/>
      <c r="H44" s="142"/>
      <c r="I44" s="125"/>
      <c r="J44" s="143"/>
      <c r="K44" s="166"/>
      <c r="L44" s="166"/>
      <c r="M44" s="166"/>
      <c r="N44" s="166"/>
      <c r="O44" s="144"/>
      <c r="P44" s="144"/>
      <c r="Q44" s="145"/>
      <c r="R44" s="145"/>
      <c r="S44" s="134"/>
      <c r="T44" s="135"/>
      <c r="U44" s="126"/>
      <c r="V44" s="145"/>
      <c r="W44" s="146"/>
    </row>
    <row r="45" spans="1:26" ht="12.6" customHeight="1" x14ac:dyDescent="0.2">
      <c r="A45" s="147"/>
      <c r="B45" s="148"/>
      <c r="C45" s="149"/>
      <c r="D45" s="150"/>
      <c r="E45" s="151"/>
      <c r="F45" s="152"/>
      <c r="G45" s="152"/>
      <c r="H45" s="153"/>
      <c r="I45" s="125"/>
      <c r="J45" s="154"/>
      <c r="K45" s="167"/>
      <c r="L45" s="167"/>
      <c r="M45" s="167"/>
      <c r="N45" s="167"/>
      <c r="O45" s="155"/>
      <c r="P45" s="155"/>
      <c r="Q45" s="158"/>
      <c r="R45" s="158"/>
      <c r="S45" s="156"/>
      <c r="T45" s="157"/>
      <c r="U45" s="154"/>
      <c r="V45" s="158"/>
      <c r="W45" s="159"/>
    </row>
    <row r="46" spans="1:26" ht="12.6" customHeight="1" x14ac:dyDescent="0.2">
      <c r="A46" s="85"/>
      <c r="B46" s="56"/>
      <c r="C46" s="56"/>
      <c r="D46" s="56"/>
      <c r="E46" s="56"/>
      <c r="F46" s="56"/>
      <c r="G46" s="111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</row>
    <row r="47" spans="1:26" ht="13.7" customHeight="1" x14ac:dyDescent="0.2">
      <c r="A47" s="50" t="s">
        <v>34</v>
      </c>
      <c r="B47" s="48"/>
      <c r="C47" s="49"/>
      <c r="D47" s="49"/>
      <c r="E47" s="49"/>
      <c r="F47" s="49"/>
      <c r="G47" s="112"/>
      <c r="H47" s="50" t="s">
        <v>25</v>
      </c>
      <c r="I47" s="50"/>
      <c r="J47" s="49"/>
      <c r="K47" s="49"/>
      <c r="L47" s="49"/>
      <c r="M47" s="49"/>
      <c r="N47" s="49"/>
      <c r="O47" s="112"/>
      <c r="P47" s="50" t="s">
        <v>29</v>
      </c>
      <c r="Q47" s="50"/>
      <c r="R47" s="50"/>
      <c r="V47" s="74"/>
      <c r="W47" s="50"/>
      <c r="X47" s="49"/>
      <c r="Y47" s="49"/>
      <c r="Z47" s="49"/>
    </row>
    <row r="48" spans="1:26" ht="13.7" customHeight="1" x14ac:dyDescent="0.2">
      <c r="A48" s="50" t="s">
        <v>124</v>
      </c>
      <c r="B48" s="48"/>
      <c r="C48" s="49"/>
      <c r="D48" s="49"/>
      <c r="E48" s="49"/>
      <c r="F48" s="49"/>
      <c r="G48" s="112"/>
      <c r="H48" s="281" t="s">
        <v>126</v>
      </c>
      <c r="I48" s="50"/>
      <c r="J48" s="49"/>
      <c r="K48" s="49"/>
      <c r="L48" s="49"/>
      <c r="M48" s="49"/>
      <c r="N48" s="49"/>
      <c r="O48" s="112"/>
      <c r="P48" s="290" t="s">
        <v>127</v>
      </c>
      <c r="Q48" s="67"/>
      <c r="R48" s="67"/>
      <c r="V48" s="49"/>
      <c r="W48" s="50"/>
      <c r="X48" s="49"/>
      <c r="Y48" s="49"/>
      <c r="Z48" s="49"/>
    </row>
    <row r="49" spans="1:26" ht="13.7" customHeight="1" x14ac:dyDescent="0.2">
      <c r="A49" s="48"/>
      <c r="B49" s="48"/>
      <c r="C49" s="48"/>
      <c r="D49" s="48"/>
      <c r="E49" s="48"/>
      <c r="F49" s="48"/>
      <c r="G49" s="113"/>
      <c r="H49" s="48"/>
      <c r="I49" s="48"/>
      <c r="J49" s="48"/>
      <c r="K49" s="48"/>
      <c r="L49" s="48"/>
      <c r="M49" s="48"/>
      <c r="N49" s="48"/>
      <c r="O49" s="113"/>
      <c r="P49" s="48"/>
      <c r="Q49" s="48"/>
      <c r="R49" s="48"/>
      <c r="S49" s="48"/>
      <c r="T49" s="48"/>
      <c r="U49" s="48"/>
      <c r="V49" s="48"/>
      <c r="W49" s="48"/>
      <c r="X49" s="49"/>
      <c r="Y49" s="49"/>
      <c r="Z49" s="49"/>
    </row>
    <row r="50" spans="1:26" s="48" customFormat="1" ht="13.7" customHeight="1" x14ac:dyDescent="0.2">
      <c r="A50" s="48" t="s">
        <v>87</v>
      </c>
      <c r="G50" s="113"/>
      <c r="H50" s="48" t="s">
        <v>87</v>
      </c>
      <c r="O50" s="113"/>
      <c r="P50" s="48" t="s">
        <v>87</v>
      </c>
      <c r="S50" s="170"/>
      <c r="T50" s="170"/>
      <c r="U50" s="170"/>
      <c r="X50" s="49"/>
      <c r="Y50" s="49"/>
      <c r="Z50" s="49"/>
    </row>
    <row r="51" spans="1:26" ht="13.7" customHeight="1" x14ac:dyDescent="0.2">
      <c r="A51" s="48" t="s">
        <v>125</v>
      </c>
      <c r="B51" s="48"/>
      <c r="C51" s="48"/>
      <c r="D51" s="48"/>
      <c r="E51" s="48"/>
      <c r="F51" s="48"/>
      <c r="G51" s="112"/>
      <c r="H51" s="48" t="s">
        <v>125</v>
      </c>
      <c r="I51" s="48"/>
      <c r="J51" s="48"/>
      <c r="K51" s="48"/>
      <c r="L51" s="48"/>
      <c r="M51" s="48"/>
      <c r="N51" s="48"/>
      <c r="O51" s="112"/>
      <c r="P51" s="48" t="s">
        <v>88</v>
      </c>
      <c r="Q51" s="48"/>
      <c r="R51" s="48"/>
      <c r="S51" s="170"/>
      <c r="T51" s="170"/>
      <c r="U51" s="170"/>
      <c r="V51" s="48"/>
      <c r="W51" s="48"/>
      <c r="X51" s="49"/>
      <c r="Y51" s="49"/>
      <c r="Z51" s="49"/>
    </row>
    <row r="52" spans="1:26" ht="13.7" customHeight="1" x14ac:dyDescent="0.2">
      <c r="A52" s="48"/>
      <c r="B52" s="48"/>
      <c r="C52" s="48"/>
      <c r="D52" s="48"/>
      <c r="E52" s="48"/>
      <c r="F52" s="48"/>
      <c r="G52" s="112"/>
      <c r="H52" s="48"/>
      <c r="I52" s="48"/>
      <c r="J52" s="48"/>
      <c r="K52" s="48"/>
      <c r="L52" s="48"/>
      <c r="M52" s="48"/>
      <c r="N52" s="48"/>
      <c r="O52" s="112"/>
      <c r="P52" s="48"/>
      <c r="Q52" s="48"/>
      <c r="R52" s="48"/>
      <c r="S52" s="170"/>
      <c r="T52" s="170"/>
      <c r="U52" s="170"/>
      <c r="V52" s="48"/>
      <c r="W52" s="48"/>
      <c r="X52" s="49"/>
      <c r="Y52" s="49"/>
      <c r="Z52" s="49"/>
    </row>
    <row r="53" spans="1:26" s="48" customFormat="1" ht="13.7" customHeight="1" x14ac:dyDescent="0.2">
      <c r="G53" s="112"/>
      <c r="O53" s="112"/>
      <c r="S53" s="170"/>
      <c r="T53" s="170"/>
      <c r="U53" s="170"/>
      <c r="X53" s="49"/>
      <c r="Y53" s="49"/>
      <c r="Z53" s="49"/>
    </row>
    <row r="54" spans="1:26" ht="13.7" customHeight="1" x14ac:dyDescent="0.2">
      <c r="A54" s="48"/>
      <c r="B54" s="48"/>
      <c r="C54" s="48"/>
      <c r="D54" s="48"/>
      <c r="E54" s="48"/>
      <c r="F54" s="48"/>
      <c r="G54" s="112"/>
      <c r="H54" s="48"/>
      <c r="I54" s="48"/>
      <c r="J54" s="48"/>
      <c r="K54" s="48"/>
      <c r="L54" s="48"/>
      <c r="M54" s="48"/>
      <c r="N54" s="48"/>
      <c r="O54" s="112"/>
      <c r="P54" s="48"/>
      <c r="Q54" s="48"/>
      <c r="R54" s="48"/>
      <c r="S54" s="48"/>
      <c r="T54" s="48"/>
      <c r="U54" s="48"/>
      <c r="V54" s="48"/>
      <c r="W54" s="48"/>
      <c r="X54" s="49"/>
      <c r="Y54" s="49"/>
      <c r="Z54" s="49"/>
    </row>
    <row r="55" spans="1:26" ht="13.7" customHeight="1" x14ac:dyDescent="0.2">
      <c r="A55" s="97"/>
      <c r="B55" s="51"/>
      <c r="C55" s="51"/>
      <c r="D55" s="51"/>
      <c r="E55" s="51"/>
      <c r="F55" s="51"/>
      <c r="G55" s="112"/>
      <c r="H55" s="97"/>
      <c r="I55" s="51"/>
      <c r="J55" s="51"/>
      <c r="K55" s="51"/>
      <c r="L55" s="51"/>
      <c r="M55" s="51"/>
      <c r="N55" s="51"/>
      <c r="O55" s="112"/>
      <c r="P55" s="97"/>
      <c r="Q55" s="97"/>
      <c r="R55" s="97"/>
      <c r="S55" s="114"/>
      <c r="T55" s="114"/>
      <c r="U55" s="114"/>
      <c r="V55" s="51"/>
      <c r="W55" s="51"/>
      <c r="X55" s="49"/>
      <c r="Y55" s="49"/>
      <c r="Z55" s="49"/>
    </row>
    <row r="56" spans="1:26" x14ac:dyDescent="0.2">
      <c r="G56" s="112"/>
      <c r="S56" s="48"/>
      <c r="T56" s="48"/>
      <c r="U56" s="48"/>
    </row>
    <row r="57" spans="1:26" s="272" customFormat="1" ht="11.25" x14ac:dyDescent="0.2">
      <c r="A57" s="272" t="s">
        <v>35</v>
      </c>
      <c r="P57" s="272" t="s">
        <v>37</v>
      </c>
      <c r="U57" s="279" t="s">
        <v>128</v>
      </c>
      <c r="W57" s="279" t="s">
        <v>129</v>
      </c>
    </row>
    <row r="58" spans="1:26" s="272" customFormat="1" ht="11.25" x14ac:dyDescent="0.2">
      <c r="A58" s="272" t="s">
        <v>141</v>
      </c>
      <c r="H58" s="273"/>
      <c r="I58" s="273"/>
      <c r="K58" s="274"/>
      <c r="N58" s="273"/>
      <c r="P58" s="273" t="s">
        <v>83</v>
      </c>
      <c r="U58" s="280" t="s">
        <v>86</v>
      </c>
      <c r="W58" s="280" t="s">
        <v>31</v>
      </c>
    </row>
    <row r="59" spans="1:26" x14ac:dyDescent="0.2">
      <c r="D59" s="272"/>
    </row>
  </sheetData>
  <sheetProtection algorithmName="SHA-512" hashValue="PkHiIvTKbdb/g8Tdtjd0s98W5BVJVzJURMwegkaLX5Kv4H/R+qR1W0HQlyerqT/aJSdetV9PjUOJrOfDfdhfGg==" saltValue="09TGQ7tLKzFhDT++VEStNg==" spinCount="100000" sheet="1" objects="1" scenarios="1"/>
  <mergeCells count="21">
    <mergeCell ref="S6:T6"/>
    <mergeCell ref="V8:W8"/>
    <mergeCell ref="E9:F9"/>
    <mergeCell ref="E8:F8"/>
    <mergeCell ref="S8:U8"/>
    <mergeCell ref="O8:P8"/>
    <mergeCell ref="Q8:R8"/>
    <mergeCell ref="B11:D11"/>
    <mergeCell ref="E11:F11"/>
    <mergeCell ref="O11:P11"/>
    <mergeCell ref="Q11:R11"/>
    <mergeCell ref="V11:W11"/>
    <mergeCell ref="E12:F12"/>
    <mergeCell ref="O12:P12"/>
    <mergeCell ref="Q12:R12"/>
    <mergeCell ref="V12:W12"/>
    <mergeCell ref="E13:F13"/>
    <mergeCell ref="O13:P13"/>
    <mergeCell ref="Q13:R13"/>
    <mergeCell ref="V13:W13"/>
    <mergeCell ref="G11:G13"/>
  </mergeCells>
  <phoneticPr fontId="0" type="noConversion"/>
  <hyperlinks>
    <hyperlink ref="W58" r:id="rId1" xr:uid="{00000000-0004-0000-0000-000000000000}"/>
    <hyperlink ref="U58" r:id="rId2" xr:uid="{00000000-0004-0000-0000-000001000000}"/>
    <hyperlink ref="P58" r:id="rId3" xr:uid="{00000000-0004-0000-0000-000002000000}"/>
  </hyperlinks>
  <printOptions gridLinesSet="0"/>
  <pageMargins left="0.74803149606299213" right="0.78740157480314965" top="0.98425196850393704" bottom="0.78740157480314965" header="0.51181102362204722" footer="0.59055118110236227"/>
  <pageSetup paperSize="9" scale="58" orientation="landscape" r:id="rId4"/>
  <headerFooter alignWithMargins="0">
    <oddHeader xml:space="preserve">&amp;L&amp;"CorpoA,Fett"&amp;24&amp;K002060EGSZ&amp;"CorpoA,Standard"&amp;16&amp;K000000 &amp;"CorpoS,Standard"&amp;12AUDIT | TAX | LEGAL&amp;R&amp;"CorpoS,Standard"&amp;12
</oddHeader>
    <oddFooter>&amp;L&amp;"CorpoS,Standard"&amp;8&amp;D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8"/>
  <sheetViews>
    <sheetView showGridLines="0" showZeros="0" zoomScaleNormal="100" workbookViewId="0">
      <pane ySplit="9" topLeftCell="A10" activePane="bottomLeft" state="frozenSplit"/>
      <selection pane="bottomLeft" activeCell="I10" sqref="I10"/>
    </sheetView>
  </sheetViews>
  <sheetFormatPr baseColWidth="10" defaultRowHeight="12.75" x14ac:dyDescent="0.2"/>
  <cols>
    <col min="1" max="2" width="8.7109375" style="3" customWidth="1"/>
    <col min="3" max="3" width="21.7109375" style="3" customWidth="1"/>
    <col min="4" max="7" width="7.7109375" style="3" customWidth="1"/>
    <col min="8" max="8" width="10.7109375" style="3" customWidth="1"/>
    <col min="9" max="9" width="12.28515625" style="3" customWidth="1"/>
    <col min="10" max="13" width="14.7109375" style="3" customWidth="1"/>
    <col min="14" max="14" width="33.7109375" style="3" customWidth="1"/>
    <col min="15" max="15" width="8.285156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20.25" x14ac:dyDescent="0.3">
      <c r="A1" s="2" t="str">
        <f>'EGSZ Country Profile'!A1</f>
        <v>REISEKOSTEN TAIWAN 2026</v>
      </c>
      <c r="B1" s="2"/>
      <c r="O1" s="293" t="s">
        <v>143</v>
      </c>
    </row>
    <row r="2" spans="1:15" ht="6" customHeight="1" x14ac:dyDescent="0.2"/>
    <row r="3" spans="1:15" x14ac:dyDescent="0.2">
      <c r="A3" s="3" t="s">
        <v>81</v>
      </c>
      <c r="C3" s="4">
        <f>數據記錄!$B$15</f>
        <v>46057</v>
      </c>
      <c r="D3" s="5"/>
      <c r="F3" s="6"/>
      <c r="G3" s="7"/>
      <c r="H3" s="7"/>
      <c r="K3" s="31" t="s">
        <v>85</v>
      </c>
      <c r="M3" s="275" t="str">
        <f>'EGSZ TEC'!M3</f>
        <v>No 没有</v>
      </c>
    </row>
    <row r="4" spans="1:15" s="71" customFormat="1" ht="6" customHeight="1" x14ac:dyDescent="0.2">
      <c r="A4" s="3"/>
      <c r="B4" s="3"/>
      <c r="C4" s="3"/>
      <c r="D4" s="3"/>
      <c r="E4" s="3"/>
      <c r="F4" s="5"/>
      <c r="G4" s="7"/>
      <c r="H4" s="7"/>
      <c r="I4" s="3"/>
      <c r="J4" s="3"/>
      <c r="K4" s="265"/>
      <c r="L4" s="1"/>
      <c r="M4" s="1"/>
      <c r="N4" s="3"/>
      <c r="O4" s="3"/>
    </row>
    <row r="5" spans="1:15" s="71" customFormat="1" x14ac:dyDescent="0.2">
      <c r="A5" s="3" t="s">
        <v>82</v>
      </c>
      <c r="B5" s="3"/>
      <c r="C5" s="8" t="str">
        <f>數據記錄!$C$6&amp;" "&amp;數據記錄!$C$4</f>
        <v>Tian Li</v>
      </c>
      <c r="D5" s="5"/>
      <c r="E5" s="5"/>
      <c r="F5" s="5"/>
      <c r="G5" s="7"/>
      <c r="H5" s="7"/>
      <c r="I5" s="3"/>
      <c r="J5" s="3"/>
      <c r="K5" s="31" t="s">
        <v>119</v>
      </c>
      <c r="L5" s="289">
        <f>'EGSZ TEC'!L5</f>
        <v>36.68</v>
      </c>
      <c r="M5" s="289" t="str">
        <f>'EGSZ TEC'!M5</f>
        <v>TWD</v>
      </c>
      <c r="N5" s="3"/>
      <c r="O5" s="3"/>
    </row>
    <row r="6" spans="1:15" s="71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72" customFormat="1" ht="45.95" customHeight="1" x14ac:dyDescent="0.2">
      <c r="A7" s="276" t="s">
        <v>6</v>
      </c>
      <c r="B7" s="88" t="s">
        <v>15</v>
      </c>
      <c r="C7" s="89" t="s">
        <v>78</v>
      </c>
      <c r="D7" s="26" t="s">
        <v>0</v>
      </c>
      <c r="E7" s="25"/>
      <c r="F7" s="23"/>
      <c r="G7" s="323" t="s">
        <v>80</v>
      </c>
      <c r="H7" s="324"/>
      <c r="I7" s="24" t="s">
        <v>26</v>
      </c>
      <c r="J7" s="99" t="s">
        <v>47</v>
      </c>
      <c r="K7" s="100" t="s">
        <v>48</v>
      </c>
      <c r="L7" s="100" t="s">
        <v>49</v>
      </c>
      <c r="M7" s="101" t="s">
        <v>50</v>
      </c>
      <c r="N7" s="282" t="s">
        <v>20</v>
      </c>
      <c r="O7" s="282" t="s">
        <v>64</v>
      </c>
    </row>
    <row r="8" spans="1:15" s="72" customFormat="1" ht="30" customHeight="1" x14ac:dyDescent="0.2">
      <c r="A8" s="278" t="s">
        <v>130</v>
      </c>
      <c r="B8" s="266" t="s">
        <v>79</v>
      </c>
      <c r="C8" s="267" t="s">
        <v>131</v>
      </c>
      <c r="D8" s="336" t="s">
        <v>107</v>
      </c>
      <c r="E8" s="337"/>
      <c r="F8" s="338"/>
      <c r="G8" s="268" t="s">
        <v>132</v>
      </c>
      <c r="H8" s="269" t="s">
        <v>133</v>
      </c>
      <c r="I8" s="278" t="s">
        <v>134</v>
      </c>
      <c r="J8" s="278" t="s">
        <v>135</v>
      </c>
      <c r="K8" s="270" t="s">
        <v>136</v>
      </c>
      <c r="L8" s="270" t="s">
        <v>72</v>
      </c>
      <c r="M8" s="271" t="s">
        <v>137</v>
      </c>
      <c r="N8" s="270" t="s">
        <v>138</v>
      </c>
      <c r="O8" s="270" t="s">
        <v>112</v>
      </c>
    </row>
    <row r="9" spans="1:15" s="72" customFormat="1" ht="30" customHeight="1" x14ac:dyDescent="0.2">
      <c r="A9" s="91"/>
      <c r="B9" s="92"/>
      <c r="C9" s="90"/>
      <c r="D9" s="9" t="s">
        <v>9</v>
      </c>
      <c r="E9" s="27" t="s">
        <v>10</v>
      </c>
      <c r="F9" s="27" t="s">
        <v>42</v>
      </c>
      <c r="G9" s="10" t="s">
        <v>11</v>
      </c>
      <c r="H9" s="62" t="s">
        <v>16</v>
      </c>
      <c r="I9" s="63" t="s">
        <v>16</v>
      </c>
      <c r="J9" s="64" t="s">
        <v>16</v>
      </c>
      <c r="K9" s="65" t="s">
        <v>16</v>
      </c>
      <c r="L9" s="66" t="s">
        <v>16</v>
      </c>
      <c r="M9" s="61" t="s">
        <v>16</v>
      </c>
      <c r="N9" s="70"/>
      <c r="O9" s="70"/>
    </row>
    <row r="10" spans="1:15" s="71" customFormat="1" ht="12.6" customHeight="1" x14ac:dyDescent="0.2">
      <c r="A10" s="60">
        <f>'EGSZ TEC'!A10</f>
        <v>1</v>
      </c>
      <c r="B10" s="59">
        <f>'EGSZ TEC'!B10</f>
        <v>46057</v>
      </c>
      <c r="C10" s="11" t="str">
        <f>'EGSZ TEC'!C10</f>
        <v>Düsseldorf-Taipeh</v>
      </c>
      <c r="D10" s="15">
        <f>'EGSZ TEC'!D10</f>
        <v>0.35416666666666669</v>
      </c>
      <c r="E10" s="16">
        <f>'EGSZ TEC'!E10</f>
        <v>0</v>
      </c>
      <c r="F10" s="17">
        <f>'EGSZ TEC'!F10</f>
        <v>15.500000000000002</v>
      </c>
      <c r="G10" s="18">
        <f>'EGSZ TEC'!G10</f>
        <v>20</v>
      </c>
      <c r="H10" s="55">
        <f>'EGSZ TEC'!H10</f>
        <v>6</v>
      </c>
      <c r="I10" s="19">
        <f>'EGSZ TEC'!I10</f>
        <v>34</v>
      </c>
      <c r="J10" s="53">
        <f>'EGSZ TEC'!J10</f>
        <v>0</v>
      </c>
      <c r="K10" s="20">
        <f>'EGSZ TEC'!K10</f>
        <v>0</v>
      </c>
      <c r="L10" s="57">
        <f>'EGSZ TEC'!L10</f>
        <v>35.673391494002182</v>
      </c>
      <c r="M10" s="58">
        <f>'EGSZ TEC'!M10</f>
        <v>75.673391494002175</v>
      </c>
      <c r="N10" s="103" t="str">
        <f>'EGSZ TEC'!N10</f>
        <v>Herr Ho, Fa. Export Heaven</v>
      </c>
      <c r="O10" s="115">
        <f>'EGSZ TEC'!O10</f>
        <v>12345</v>
      </c>
    </row>
    <row r="11" spans="1:15" s="71" customFormat="1" ht="12.6" customHeight="1" x14ac:dyDescent="0.2">
      <c r="A11" s="60">
        <f>'EGSZ TEC'!A11</f>
        <v>0</v>
      </c>
      <c r="B11" s="59">
        <f>'EGSZ TEC'!B11</f>
        <v>46058</v>
      </c>
      <c r="C11" s="11" t="str">
        <f>'EGSZ TEC'!C11</f>
        <v>Taipeh</v>
      </c>
      <c r="D11" s="15">
        <f>'EGSZ TEC'!D11</f>
        <v>0</v>
      </c>
      <c r="E11" s="16">
        <f>'EGSZ TEC'!E11</f>
        <v>0</v>
      </c>
      <c r="F11" s="17">
        <f>'EGSZ TEC'!F11</f>
        <v>24</v>
      </c>
      <c r="G11" s="18">
        <f>'EGSZ TEC'!G11</f>
        <v>0</v>
      </c>
      <c r="H11" s="55">
        <f>'EGSZ TEC'!H11</f>
        <v>0</v>
      </c>
      <c r="I11" s="19">
        <f>'EGSZ TEC'!I11</f>
        <v>30.599999999999998</v>
      </c>
      <c r="J11" s="53">
        <f>'EGSZ TEC'!J11</f>
        <v>0</v>
      </c>
      <c r="K11" s="20">
        <f>'EGSZ TEC'!K11</f>
        <v>87.241003271537622</v>
      </c>
      <c r="L11" s="57">
        <f>'EGSZ TEC'!L11</f>
        <v>0</v>
      </c>
      <c r="M11" s="58">
        <f>'EGSZ TEC'!M11</f>
        <v>117.84100327153762</v>
      </c>
      <c r="N11" s="103">
        <f>'EGSZ TEC'!N11</f>
        <v>0</v>
      </c>
      <c r="O11" s="115">
        <f>'EGSZ TEC'!O11</f>
        <v>0</v>
      </c>
    </row>
    <row r="12" spans="1:15" s="71" customFormat="1" ht="12.6" customHeight="1" x14ac:dyDescent="0.2">
      <c r="A12" s="60">
        <f>'EGSZ TEC'!A12</f>
        <v>0</v>
      </c>
      <c r="B12" s="59">
        <f>'EGSZ TEC'!B12</f>
        <v>46059</v>
      </c>
      <c r="C12" s="11" t="str">
        <f>'EGSZ TEC'!C12</f>
        <v>Taipeh</v>
      </c>
      <c r="D12" s="15">
        <f>'EGSZ TEC'!D12</f>
        <v>0</v>
      </c>
      <c r="E12" s="16">
        <f>'EGSZ TEC'!E12</f>
        <v>0</v>
      </c>
      <c r="F12" s="17">
        <f>'EGSZ TEC'!F12</f>
        <v>24</v>
      </c>
      <c r="G12" s="18">
        <f>'EGSZ TEC'!G12</f>
        <v>0</v>
      </c>
      <c r="H12" s="55">
        <f>'EGSZ TEC'!H12</f>
        <v>0</v>
      </c>
      <c r="I12" s="19">
        <f>'EGSZ TEC'!I12</f>
        <v>51</v>
      </c>
      <c r="J12" s="53">
        <f>'EGSZ TEC'!J12</f>
        <v>0</v>
      </c>
      <c r="K12" s="20">
        <f>'EGSZ TEC'!K12</f>
        <v>0</v>
      </c>
      <c r="L12" s="57">
        <f>'EGSZ TEC'!L12</f>
        <v>1500</v>
      </c>
      <c r="M12" s="58">
        <f>'EGSZ TEC'!M12</f>
        <v>1551</v>
      </c>
      <c r="N12" s="103">
        <f>'EGSZ TEC'!N12</f>
        <v>0</v>
      </c>
      <c r="O12" s="115">
        <f>'EGSZ TEC'!O12</f>
        <v>0</v>
      </c>
    </row>
    <row r="13" spans="1:15" s="71" customFormat="1" ht="12.6" customHeight="1" x14ac:dyDescent="0.2">
      <c r="A13" s="60">
        <f>'EGSZ TEC'!A13</f>
        <v>0</v>
      </c>
      <c r="B13" s="59">
        <f>'EGSZ TEC'!B13</f>
        <v>46060</v>
      </c>
      <c r="C13" s="11" t="str">
        <f>'EGSZ TEC'!C13</f>
        <v>Taipeh-Düsseldorf</v>
      </c>
      <c r="D13" s="15">
        <f>'EGSZ TEC'!D13</f>
        <v>0</v>
      </c>
      <c r="E13" s="16">
        <f>'EGSZ TEC'!E13</f>
        <v>0.3125</v>
      </c>
      <c r="F13" s="17">
        <f>'EGSZ TEC'!F13</f>
        <v>7.5</v>
      </c>
      <c r="G13" s="18">
        <f>'EGSZ TEC'!G13</f>
        <v>20</v>
      </c>
      <c r="H13" s="55">
        <f>'EGSZ TEC'!H13</f>
        <v>6</v>
      </c>
      <c r="I13" s="19">
        <f>'EGSZ TEC'!I13</f>
        <v>34</v>
      </c>
      <c r="J13" s="53">
        <f>'EGSZ TEC'!J13</f>
        <v>408.94220283533264</v>
      </c>
      <c r="K13" s="20">
        <f>'EGSZ TEC'!K13</f>
        <v>0</v>
      </c>
      <c r="L13" s="57">
        <f>'EGSZ TEC'!L13</f>
        <v>160</v>
      </c>
      <c r="M13" s="58">
        <f>'EGSZ TEC'!M13</f>
        <v>608.94220283533264</v>
      </c>
      <c r="N13" s="103">
        <f>'EGSZ TEC'!N13</f>
        <v>0</v>
      </c>
      <c r="O13" s="115">
        <f>'EGSZ TEC'!O13</f>
        <v>0</v>
      </c>
    </row>
    <row r="14" spans="1:15" s="71" customFormat="1" ht="12.6" customHeight="1" x14ac:dyDescent="0.2">
      <c r="A14" s="60">
        <f>'EGSZ TEC'!A14</f>
        <v>0</v>
      </c>
      <c r="B14" s="59">
        <f>'EGSZ TEC'!B14</f>
        <v>0</v>
      </c>
      <c r="C14" s="11">
        <f>'EGSZ TEC'!C14</f>
        <v>0</v>
      </c>
      <c r="D14" s="15">
        <f>'EGSZ TEC'!D14</f>
        <v>0</v>
      </c>
      <c r="E14" s="16">
        <f>'EGSZ TEC'!E14</f>
        <v>0</v>
      </c>
      <c r="F14" s="17">
        <f>'EGSZ TEC'!F14</f>
        <v>0</v>
      </c>
      <c r="G14" s="18">
        <f>'EGSZ TEC'!G14</f>
        <v>0</v>
      </c>
      <c r="H14" s="55">
        <f>'EGSZ TEC'!H14</f>
        <v>0</v>
      </c>
      <c r="I14" s="19">
        <f>'EGSZ TEC'!I14</f>
        <v>0</v>
      </c>
      <c r="J14" s="53">
        <f>'EGSZ TEC'!J14</f>
        <v>0</v>
      </c>
      <c r="K14" s="20">
        <f>'EGSZ TEC'!K14</f>
        <v>0</v>
      </c>
      <c r="L14" s="57">
        <f>'EGSZ TEC'!L14</f>
        <v>0</v>
      </c>
      <c r="M14" s="58">
        <f>'EGSZ TEC'!M14</f>
        <v>0</v>
      </c>
      <c r="N14" s="103">
        <f>'EGSZ TEC'!N14</f>
        <v>0</v>
      </c>
      <c r="O14" s="115">
        <f>'EGSZ TEC'!O14</f>
        <v>0</v>
      </c>
    </row>
    <row r="15" spans="1:15" s="71" customFormat="1" ht="12.6" customHeight="1" x14ac:dyDescent="0.2">
      <c r="A15" s="60">
        <f>'EGSZ TEC'!A15</f>
        <v>2</v>
      </c>
      <c r="B15" s="59">
        <f>'EGSZ TEC'!B15</f>
        <v>46074</v>
      </c>
      <c r="C15" s="11" t="str">
        <f>'EGSZ TEC'!C15</f>
        <v>Düsseldorf-Taipeh</v>
      </c>
      <c r="D15" s="15">
        <f>'EGSZ TEC'!D15</f>
        <v>0.83333333333333337</v>
      </c>
      <c r="E15" s="16">
        <f>'EGSZ TEC'!E15</f>
        <v>0</v>
      </c>
      <c r="F15" s="17">
        <f>'EGSZ TEC'!F15</f>
        <v>3.9999999999999991</v>
      </c>
      <c r="G15" s="18">
        <f>'EGSZ TEC'!G15</f>
        <v>20</v>
      </c>
      <c r="H15" s="55">
        <f>'EGSZ TEC'!H15</f>
        <v>6</v>
      </c>
      <c r="I15" s="19">
        <f>'EGSZ TEC'!I15</f>
        <v>0</v>
      </c>
      <c r="J15" s="53">
        <f>'EGSZ TEC'!J15</f>
        <v>0</v>
      </c>
      <c r="K15" s="20">
        <f>'EGSZ TEC'!K15</f>
        <v>0</v>
      </c>
      <c r="L15" s="57">
        <f>'EGSZ TEC'!L15</f>
        <v>1800</v>
      </c>
      <c r="M15" s="58">
        <f>'EGSZ TEC'!M15</f>
        <v>1806</v>
      </c>
      <c r="N15" s="103" t="str">
        <f>'EGSZ TEC'!N15</f>
        <v>Travel day</v>
      </c>
      <c r="O15" s="115">
        <f>'EGSZ TEC'!O15</f>
        <v>0</v>
      </c>
    </row>
    <row r="16" spans="1:15" s="71" customFormat="1" ht="12.6" customHeight="1" x14ac:dyDescent="0.2">
      <c r="A16" s="60">
        <f>'EGSZ TEC'!A16</f>
        <v>0</v>
      </c>
      <c r="B16" s="59">
        <f>'EGSZ TEC'!B16</f>
        <v>46075</v>
      </c>
      <c r="C16" s="11" t="str">
        <f>'EGSZ TEC'!C16</f>
        <v>Taipeh-Taichung City</v>
      </c>
      <c r="D16" s="15">
        <f>'EGSZ TEC'!D16</f>
        <v>0</v>
      </c>
      <c r="E16" s="16">
        <f>'EGSZ TEC'!E16</f>
        <v>0</v>
      </c>
      <c r="F16" s="17">
        <f>'EGSZ TEC'!F16</f>
        <v>24</v>
      </c>
      <c r="G16" s="18">
        <f>'EGSZ TEC'!G16</f>
        <v>0</v>
      </c>
      <c r="H16" s="55">
        <f>'EGSZ TEC'!H16</f>
        <v>0</v>
      </c>
      <c r="I16" s="19">
        <f>'EGSZ TEC'!I16</f>
        <v>0</v>
      </c>
      <c r="J16" s="53">
        <f>'EGSZ TEC'!J16</f>
        <v>0</v>
      </c>
      <c r="K16" s="20">
        <f>'EGSZ TEC'!K16</f>
        <v>0</v>
      </c>
      <c r="L16" s="57">
        <f>'EGSZ TEC'!L16</f>
        <v>34.078516902944386</v>
      </c>
      <c r="M16" s="58">
        <f>'EGSZ TEC'!M16</f>
        <v>34.078516902944386</v>
      </c>
      <c r="N16" s="103" t="str">
        <f>'EGSZ TEC'!N16</f>
        <v>International Export Company</v>
      </c>
      <c r="O16" s="115">
        <f>'EGSZ TEC'!O16</f>
        <v>0</v>
      </c>
    </row>
    <row r="17" spans="1:15" s="71" customFormat="1" ht="12.6" customHeight="1" x14ac:dyDescent="0.2">
      <c r="A17" s="60">
        <f>'EGSZ TEC'!A17</f>
        <v>0</v>
      </c>
      <c r="B17" s="59">
        <f>'EGSZ TEC'!B17</f>
        <v>46076</v>
      </c>
      <c r="C17" s="11" t="str">
        <f>'EGSZ TEC'!C17</f>
        <v>Taichung City</v>
      </c>
      <c r="D17" s="15">
        <f>'EGSZ TEC'!D17</f>
        <v>0</v>
      </c>
      <c r="E17" s="16">
        <f>'EGSZ TEC'!E17</f>
        <v>0</v>
      </c>
      <c r="F17" s="17">
        <f>'EGSZ TEC'!F17</f>
        <v>24</v>
      </c>
      <c r="G17" s="18">
        <f>'EGSZ TEC'!G17</f>
        <v>0</v>
      </c>
      <c r="H17" s="55">
        <f>'EGSZ TEC'!H17</f>
        <v>0</v>
      </c>
      <c r="I17" s="19">
        <f>'EGSZ TEC'!I17</f>
        <v>0</v>
      </c>
      <c r="J17" s="53">
        <f>'EGSZ TEC'!J17</f>
        <v>0</v>
      </c>
      <c r="K17" s="20">
        <f>'EGSZ TEC'!K17</f>
        <v>122.68266085059979</v>
      </c>
      <c r="L17" s="57">
        <f>'EGSZ TEC'!L17</f>
        <v>0</v>
      </c>
      <c r="M17" s="58">
        <f>'EGSZ TEC'!M17</f>
        <v>122.68266085059979</v>
      </c>
      <c r="N17" s="103" t="str">
        <f>'EGSZ TEC'!N17</f>
        <v>International Export Company</v>
      </c>
      <c r="O17" s="115">
        <f>'EGSZ TEC'!O17</f>
        <v>0</v>
      </c>
    </row>
    <row r="18" spans="1:15" s="71" customFormat="1" ht="12.6" customHeight="1" x14ac:dyDescent="0.2">
      <c r="A18" s="60">
        <f>'EGSZ TEC'!A18</f>
        <v>0</v>
      </c>
      <c r="B18" s="59">
        <f>'EGSZ TEC'!B18</f>
        <v>46077</v>
      </c>
      <c r="C18" s="11" t="str">
        <f>'EGSZ TEC'!C18</f>
        <v>Taichung City</v>
      </c>
      <c r="D18" s="15">
        <f>'EGSZ TEC'!D18</f>
        <v>0</v>
      </c>
      <c r="E18" s="16">
        <f>'EGSZ TEC'!E18</f>
        <v>0</v>
      </c>
      <c r="F18" s="17">
        <f>'EGSZ TEC'!F18</f>
        <v>24</v>
      </c>
      <c r="G18" s="18">
        <f>'EGSZ TEC'!G18</f>
        <v>0</v>
      </c>
      <c r="H18" s="55">
        <f>'EGSZ TEC'!H18</f>
        <v>0</v>
      </c>
      <c r="I18" s="19">
        <f>'EGSZ TEC'!I18</f>
        <v>0</v>
      </c>
      <c r="J18" s="53">
        <f>'EGSZ TEC'!J18</f>
        <v>0</v>
      </c>
      <c r="K18" s="20">
        <f>'EGSZ TEC'!K18</f>
        <v>0</v>
      </c>
      <c r="L18" s="57">
        <f>'EGSZ TEC'!L18</f>
        <v>0</v>
      </c>
      <c r="M18" s="58">
        <f>'EGSZ TEC'!M18</f>
        <v>0</v>
      </c>
      <c r="N18" s="103" t="str">
        <f>'EGSZ TEC'!N18</f>
        <v>International Export Company</v>
      </c>
      <c r="O18" s="115">
        <f>'EGSZ TEC'!O18</f>
        <v>0</v>
      </c>
    </row>
    <row r="19" spans="1:15" s="71" customFormat="1" ht="12.6" customHeight="1" x14ac:dyDescent="0.2">
      <c r="A19" s="60">
        <f>'EGSZ TEC'!A19</f>
        <v>0</v>
      </c>
      <c r="B19" s="59">
        <f>'EGSZ TEC'!B19</f>
        <v>46078</v>
      </c>
      <c r="C19" s="11" t="str">
        <f>'EGSZ TEC'!C19</f>
        <v>Taichung City-Taipeh</v>
      </c>
      <c r="D19" s="15">
        <f>'EGSZ TEC'!D19</f>
        <v>0</v>
      </c>
      <c r="E19" s="16">
        <f>'EGSZ TEC'!E19</f>
        <v>0</v>
      </c>
      <c r="F19" s="17">
        <f>'EGSZ TEC'!F19</f>
        <v>24</v>
      </c>
      <c r="G19" s="18">
        <f>'EGSZ TEC'!G19</f>
        <v>0</v>
      </c>
      <c r="H19" s="55">
        <f>'EGSZ TEC'!H19</f>
        <v>0</v>
      </c>
      <c r="I19" s="19">
        <f>'EGSZ TEC'!I19</f>
        <v>0</v>
      </c>
      <c r="J19" s="53">
        <f>'EGSZ TEC'!J19</f>
        <v>0</v>
      </c>
      <c r="K19" s="20">
        <f>'EGSZ TEC'!K19</f>
        <v>0</v>
      </c>
      <c r="L19" s="57">
        <f>'EGSZ TEC'!L19</f>
        <v>95.419847328244273</v>
      </c>
      <c r="M19" s="58">
        <f>'EGSZ TEC'!M19</f>
        <v>95.419847328244273</v>
      </c>
      <c r="N19" s="103" t="str">
        <f>'EGSZ TEC'!N19</f>
        <v>International Export Company</v>
      </c>
      <c r="O19" s="115">
        <f>'EGSZ TEC'!O19</f>
        <v>0</v>
      </c>
    </row>
    <row r="20" spans="1:15" s="71" customFormat="1" ht="12.6" customHeight="1" x14ac:dyDescent="0.2">
      <c r="A20" s="60">
        <f>'EGSZ TEC'!A20</f>
        <v>0</v>
      </c>
      <c r="B20" s="59">
        <f>'EGSZ TEC'!B20</f>
        <v>46079</v>
      </c>
      <c r="C20" s="11" t="str">
        <f>'EGSZ TEC'!C20</f>
        <v>Taipeh-Düsseldorf</v>
      </c>
      <c r="D20" s="15">
        <f>'EGSZ TEC'!D20</f>
        <v>0</v>
      </c>
      <c r="E20" s="16">
        <f>'EGSZ TEC'!E20</f>
        <v>0</v>
      </c>
      <c r="F20" s="17">
        <f>'EGSZ TEC'!F20</f>
        <v>24</v>
      </c>
      <c r="G20" s="18">
        <f>'EGSZ TEC'!G20</f>
        <v>20</v>
      </c>
      <c r="H20" s="55">
        <f>'EGSZ TEC'!H20</f>
        <v>6</v>
      </c>
      <c r="I20" s="19">
        <f>'EGSZ TEC'!I20</f>
        <v>0</v>
      </c>
      <c r="J20" s="53">
        <f>'EGSZ TEC'!J20</f>
        <v>115.8669574700109</v>
      </c>
      <c r="K20" s="20">
        <f>'EGSZ TEC'!K20</f>
        <v>0</v>
      </c>
      <c r="L20" s="57">
        <f>'EGSZ TEC'!L20</f>
        <v>0</v>
      </c>
      <c r="M20" s="58">
        <f>'EGSZ TEC'!M20</f>
        <v>121.8669574700109</v>
      </c>
      <c r="N20" s="103" t="str">
        <f>'EGSZ TEC'!N20</f>
        <v>Travel day</v>
      </c>
      <c r="O20" s="115">
        <f>'EGSZ TEC'!O20</f>
        <v>0</v>
      </c>
    </row>
    <row r="21" spans="1:15" s="71" customFormat="1" ht="12.6" customHeight="1" x14ac:dyDescent="0.2">
      <c r="A21" s="60">
        <f>'EGSZ TEC'!A21</f>
        <v>0</v>
      </c>
      <c r="B21" s="59">
        <f>'EGSZ TEC'!B21</f>
        <v>0</v>
      </c>
      <c r="C21" s="11">
        <f>'EGSZ TEC'!C21</f>
        <v>0</v>
      </c>
      <c r="D21" s="15">
        <f>'EGSZ TEC'!D21</f>
        <v>0</v>
      </c>
      <c r="E21" s="16">
        <f>'EGSZ TEC'!E21</f>
        <v>0</v>
      </c>
      <c r="F21" s="17">
        <f>'EGSZ TEC'!F21</f>
        <v>0</v>
      </c>
      <c r="G21" s="18">
        <f>'EGSZ TEC'!G21</f>
        <v>0</v>
      </c>
      <c r="H21" s="55">
        <f>'EGSZ TEC'!H21</f>
        <v>0</v>
      </c>
      <c r="I21" s="19">
        <f>'EGSZ TEC'!I21</f>
        <v>0</v>
      </c>
      <c r="J21" s="53">
        <f>'EGSZ TEC'!J21</f>
        <v>0</v>
      </c>
      <c r="K21" s="20">
        <f>'EGSZ TEC'!K21</f>
        <v>0</v>
      </c>
      <c r="L21" s="57">
        <f>'EGSZ TEC'!L21</f>
        <v>0</v>
      </c>
      <c r="M21" s="58">
        <f>'EGSZ TEC'!M21</f>
        <v>0</v>
      </c>
      <c r="N21" s="103">
        <f>'EGSZ TEC'!N21</f>
        <v>0</v>
      </c>
      <c r="O21" s="115">
        <f>'EGSZ TEC'!O21</f>
        <v>0</v>
      </c>
    </row>
    <row r="22" spans="1:15" s="71" customFormat="1" ht="12.6" customHeight="1" x14ac:dyDescent="0.2">
      <c r="A22" s="60">
        <f>'EGSZ TEC'!A22</f>
        <v>0</v>
      </c>
      <c r="B22" s="59">
        <f>'EGSZ TEC'!B22</f>
        <v>0</v>
      </c>
      <c r="C22" s="11">
        <f>'EGSZ TEC'!C22</f>
        <v>0</v>
      </c>
      <c r="D22" s="15">
        <f>'EGSZ TEC'!D22</f>
        <v>0</v>
      </c>
      <c r="E22" s="16">
        <f>'EGSZ TEC'!E22</f>
        <v>0</v>
      </c>
      <c r="F22" s="17">
        <f>'EGSZ TEC'!F22</f>
        <v>0</v>
      </c>
      <c r="G22" s="18">
        <f>'EGSZ TEC'!G22</f>
        <v>0</v>
      </c>
      <c r="H22" s="55">
        <f>'EGSZ TEC'!H22</f>
        <v>0</v>
      </c>
      <c r="I22" s="19">
        <f>'EGSZ TEC'!I22</f>
        <v>0</v>
      </c>
      <c r="J22" s="53">
        <f>'EGSZ TEC'!J22</f>
        <v>0</v>
      </c>
      <c r="K22" s="20">
        <f>'EGSZ TEC'!K22</f>
        <v>0</v>
      </c>
      <c r="L22" s="57">
        <f>'EGSZ TEC'!L22</f>
        <v>0</v>
      </c>
      <c r="M22" s="58">
        <f>'EGSZ TEC'!M22</f>
        <v>0</v>
      </c>
      <c r="N22" s="103">
        <f>'EGSZ TEC'!N22</f>
        <v>0</v>
      </c>
      <c r="O22" s="115">
        <f>'EGSZ TEC'!O22</f>
        <v>0</v>
      </c>
    </row>
    <row r="23" spans="1:15" s="71" customFormat="1" ht="12.6" customHeight="1" x14ac:dyDescent="0.2">
      <c r="A23" s="60">
        <f>'EGSZ TEC'!A23</f>
        <v>0</v>
      </c>
      <c r="B23" s="59">
        <f>'EGSZ TEC'!B23</f>
        <v>0</v>
      </c>
      <c r="C23" s="11">
        <f>'EGSZ TEC'!C23</f>
        <v>0</v>
      </c>
      <c r="D23" s="15">
        <f>'EGSZ TEC'!D23</f>
        <v>0</v>
      </c>
      <c r="E23" s="16">
        <f>'EGSZ TEC'!E23</f>
        <v>0</v>
      </c>
      <c r="F23" s="17">
        <f>'EGSZ TEC'!F23</f>
        <v>0</v>
      </c>
      <c r="G23" s="18">
        <f>'EGSZ TEC'!G23</f>
        <v>0</v>
      </c>
      <c r="H23" s="55">
        <f>'EGSZ TEC'!H23</f>
        <v>0</v>
      </c>
      <c r="I23" s="19">
        <f>'EGSZ TEC'!I23</f>
        <v>0</v>
      </c>
      <c r="J23" s="53">
        <f>'EGSZ TEC'!J23</f>
        <v>0</v>
      </c>
      <c r="K23" s="20">
        <f>'EGSZ TEC'!K23</f>
        <v>0</v>
      </c>
      <c r="L23" s="57">
        <f>'EGSZ TEC'!L23</f>
        <v>0</v>
      </c>
      <c r="M23" s="58">
        <f>'EGSZ TEC'!M23</f>
        <v>0</v>
      </c>
      <c r="N23" s="103">
        <f>'EGSZ TEC'!N23</f>
        <v>0</v>
      </c>
      <c r="O23" s="115">
        <f>'EGSZ TEC'!O23</f>
        <v>0</v>
      </c>
    </row>
    <row r="24" spans="1:15" s="71" customFormat="1" ht="12.6" customHeight="1" x14ac:dyDescent="0.2">
      <c r="A24" s="60">
        <f>'EGSZ TEC'!A24</f>
        <v>0</v>
      </c>
      <c r="B24" s="59">
        <f>'EGSZ TEC'!B24</f>
        <v>0</v>
      </c>
      <c r="C24" s="11">
        <f>'EGSZ TEC'!C24</f>
        <v>0</v>
      </c>
      <c r="D24" s="15">
        <f>'EGSZ TEC'!D24</f>
        <v>0</v>
      </c>
      <c r="E24" s="16">
        <f>'EGSZ TEC'!E24</f>
        <v>0</v>
      </c>
      <c r="F24" s="17">
        <f>'EGSZ TEC'!F24</f>
        <v>0</v>
      </c>
      <c r="G24" s="18">
        <f>'EGSZ TEC'!G24</f>
        <v>0</v>
      </c>
      <c r="H24" s="55">
        <f>'EGSZ TEC'!H24</f>
        <v>0</v>
      </c>
      <c r="I24" s="19">
        <f>'EGSZ TEC'!I24</f>
        <v>0</v>
      </c>
      <c r="J24" s="53">
        <f>'EGSZ TEC'!J24</f>
        <v>0</v>
      </c>
      <c r="K24" s="20">
        <f>'EGSZ TEC'!K24</f>
        <v>0</v>
      </c>
      <c r="L24" s="57">
        <f>'EGSZ TEC'!L24</f>
        <v>0</v>
      </c>
      <c r="M24" s="58">
        <f>'EGSZ TEC'!M24</f>
        <v>0</v>
      </c>
      <c r="N24" s="103">
        <f>'EGSZ TEC'!N24</f>
        <v>0</v>
      </c>
      <c r="O24" s="115">
        <f>'EGSZ TEC'!O24</f>
        <v>0</v>
      </c>
    </row>
    <row r="25" spans="1:15" s="71" customFormat="1" ht="12.6" customHeight="1" x14ac:dyDescent="0.2">
      <c r="A25" s="60">
        <f>'EGSZ TEC'!A25</f>
        <v>0</v>
      </c>
      <c r="B25" s="59">
        <f>'EGSZ TEC'!B25</f>
        <v>0</v>
      </c>
      <c r="C25" s="11">
        <f>'EGSZ TEC'!C25</f>
        <v>0</v>
      </c>
      <c r="D25" s="15">
        <f>'EGSZ TEC'!D25</f>
        <v>0</v>
      </c>
      <c r="E25" s="16">
        <f>'EGSZ TEC'!E25</f>
        <v>0</v>
      </c>
      <c r="F25" s="17">
        <f>'EGSZ TEC'!F25</f>
        <v>0</v>
      </c>
      <c r="G25" s="18">
        <f>'EGSZ TEC'!G25</f>
        <v>0</v>
      </c>
      <c r="H25" s="55">
        <f>'EGSZ TEC'!H25</f>
        <v>0</v>
      </c>
      <c r="I25" s="19">
        <f>'EGSZ TEC'!I25</f>
        <v>0</v>
      </c>
      <c r="J25" s="53">
        <f>'EGSZ TEC'!J25</f>
        <v>0</v>
      </c>
      <c r="K25" s="20">
        <f>'EGSZ TEC'!K25</f>
        <v>0</v>
      </c>
      <c r="L25" s="57">
        <f>'EGSZ TEC'!L25</f>
        <v>0</v>
      </c>
      <c r="M25" s="58">
        <f>'EGSZ TEC'!M25</f>
        <v>0</v>
      </c>
      <c r="N25" s="103">
        <f>'EGSZ TEC'!N25</f>
        <v>0</v>
      </c>
      <c r="O25" s="115">
        <f>'EGSZ TEC'!O25</f>
        <v>0</v>
      </c>
    </row>
    <row r="26" spans="1:15" s="71" customFormat="1" ht="12.6" customHeight="1" x14ac:dyDescent="0.2">
      <c r="A26" s="60">
        <f>'EGSZ TEC'!A26</f>
        <v>0</v>
      </c>
      <c r="B26" s="59">
        <f>'EGSZ TEC'!B26</f>
        <v>0</v>
      </c>
      <c r="C26" s="11">
        <f>'EGSZ TEC'!C26</f>
        <v>0</v>
      </c>
      <c r="D26" s="15">
        <f>'EGSZ TEC'!D26</f>
        <v>0</v>
      </c>
      <c r="E26" s="16">
        <f>'EGSZ TEC'!E26</f>
        <v>0</v>
      </c>
      <c r="F26" s="17">
        <f>'EGSZ TEC'!F26</f>
        <v>0</v>
      </c>
      <c r="G26" s="18">
        <f>'EGSZ TEC'!G26</f>
        <v>0</v>
      </c>
      <c r="H26" s="55">
        <f>'EGSZ TEC'!H26</f>
        <v>0</v>
      </c>
      <c r="I26" s="19">
        <f>'EGSZ TEC'!I26</f>
        <v>0</v>
      </c>
      <c r="J26" s="53">
        <f>'EGSZ TEC'!J26</f>
        <v>0</v>
      </c>
      <c r="K26" s="20">
        <f>'EGSZ TEC'!K26</f>
        <v>0</v>
      </c>
      <c r="L26" s="57">
        <f>'EGSZ TEC'!L26</f>
        <v>0</v>
      </c>
      <c r="M26" s="58">
        <f>'EGSZ TEC'!M26</f>
        <v>0</v>
      </c>
      <c r="N26" s="103">
        <f>'EGSZ TEC'!N26</f>
        <v>0</v>
      </c>
      <c r="O26" s="115">
        <f>'EGSZ TEC'!O26</f>
        <v>0</v>
      </c>
    </row>
    <row r="27" spans="1:15" s="71" customFormat="1" ht="12.6" customHeight="1" x14ac:dyDescent="0.2">
      <c r="A27" s="60">
        <f>'EGSZ TEC'!A27</f>
        <v>0</v>
      </c>
      <c r="B27" s="59">
        <f>'EGSZ TEC'!B27</f>
        <v>0</v>
      </c>
      <c r="C27" s="11">
        <f>'EGSZ TEC'!C27</f>
        <v>0</v>
      </c>
      <c r="D27" s="15">
        <f>'EGSZ TEC'!D27</f>
        <v>0</v>
      </c>
      <c r="E27" s="16">
        <f>'EGSZ TEC'!E27</f>
        <v>0</v>
      </c>
      <c r="F27" s="17">
        <f>'EGSZ TEC'!F27</f>
        <v>0</v>
      </c>
      <c r="G27" s="18">
        <f>'EGSZ TEC'!G27</f>
        <v>0</v>
      </c>
      <c r="H27" s="55">
        <f>'EGSZ TEC'!H27</f>
        <v>0</v>
      </c>
      <c r="I27" s="19">
        <f>'EGSZ TEC'!I27</f>
        <v>0</v>
      </c>
      <c r="J27" s="53">
        <f>'EGSZ TEC'!J27</f>
        <v>0</v>
      </c>
      <c r="K27" s="20">
        <f>'EGSZ TEC'!K27</f>
        <v>0</v>
      </c>
      <c r="L27" s="57">
        <f>'EGSZ TEC'!L27</f>
        <v>0</v>
      </c>
      <c r="M27" s="58">
        <f>'EGSZ TEC'!M27</f>
        <v>0</v>
      </c>
      <c r="N27" s="103">
        <f>'EGSZ TEC'!N27</f>
        <v>0</v>
      </c>
      <c r="O27" s="115">
        <f>'EGSZ TEC'!O27</f>
        <v>0</v>
      </c>
    </row>
    <row r="28" spans="1:15" s="71" customFormat="1" ht="12.6" customHeight="1" x14ac:dyDescent="0.2">
      <c r="A28" s="60">
        <f>'EGSZ TEC'!A28</f>
        <v>0</v>
      </c>
      <c r="B28" s="59">
        <f>'EGSZ TEC'!B28</f>
        <v>0</v>
      </c>
      <c r="C28" s="11">
        <f>'EGSZ TEC'!C28</f>
        <v>0</v>
      </c>
      <c r="D28" s="15">
        <f>'EGSZ TEC'!D28</f>
        <v>0</v>
      </c>
      <c r="E28" s="16">
        <f>'EGSZ TEC'!E28</f>
        <v>0</v>
      </c>
      <c r="F28" s="17">
        <f>'EGSZ TEC'!F28</f>
        <v>0</v>
      </c>
      <c r="G28" s="18">
        <f>'EGSZ TEC'!G28</f>
        <v>0</v>
      </c>
      <c r="H28" s="55">
        <f>'EGSZ TEC'!H28</f>
        <v>0</v>
      </c>
      <c r="I28" s="19">
        <f>'EGSZ TEC'!I28</f>
        <v>0</v>
      </c>
      <c r="J28" s="53">
        <f>'EGSZ TEC'!J28</f>
        <v>0</v>
      </c>
      <c r="K28" s="20">
        <f>'EGSZ TEC'!K28</f>
        <v>0</v>
      </c>
      <c r="L28" s="57">
        <f>'EGSZ TEC'!L28</f>
        <v>0</v>
      </c>
      <c r="M28" s="58">
        <f>'EGSZ TEC'!M28</f>
        <v>0</v>
      </c>
      <c r="N28" s="103">
        <f>'EGSZ TEC'!N28</f>
        <v>0</v>
      </c>
      <c r="O28" s="115">
        <f>'EGSZ TEC'!O28</f>
        <v>0</v>
      </c>
    </row>
    <row r="29" spans="1:15" s="71" customFormat="1" ht="12.6" customHeight="1" x14ac:dyDescent="0.2">
      <c r="A29" s="60">
        <f>'EGSZ TEC'!A29</f>
        <v>0</v>
      </c>
      <c r="B29" s="59">
        <f>'EGSZ TEC'!B29</f>
        <v>0</v>
      </c>
      <c r="C29" s="11">
        <f>'EGSZ TEC'!C29</f>
        <v>0</v>
      </c>
      <c r="D29" s="15">
        <f>'EGSZ TEC'!D29</f>
        <v>0</v>
      </c>
      <c r="E29" s="16">
        <f>'EGSZ TEC'!E29</f>
        <v>0</v>
      </c>
      <c r="F29" s="17">
        <f>'EGSZ TEC'!F29</f>
        <v>0</v>
      </c>
      <c r="G29" s="18">
        <f>'EGSZ TEC'!G29</f>
        <v>0</v>
      </c>
      <c r="H29" s="55">
        <f>'EGSZ TEC'!H29</f>
        <v>0</v>
      </c>
      <c r="I29" s="19">
        <f>'EGSZ TEC'!I29</f>
        <v>0</v>
      </c>
      <c r="J29" s="53">
        <f>'EGSZ TEC'!J29</f>
        <v>0</v>
      </c>
      <c r="K29" s="20">
        <f>'EGSZ TEC'!K29</f>
        <v>0</v>
      </c>
      <c r="L29" s="57">
        <f>'EGSZ TEC'!L29</f>
        <v>0</v>
      </c>
      <c r="M29" s="58">
        <f>'EGSZ TEC'!M29</f>
        <v>0</v>
      </c>
      <c r="N29" s="103">
        <f>'EGSZ TEC'!N29</f>
        <v>0</v>
      </c>
      <c r="O29" s="115">
        <f>'EGSZ TEC'!O29</f>
        <v>0</v>
      </c>
    </row>
    <row r="30" spans="1:15" s="71" customFormat="1" ht="12.6" customHeight="1" x14ac:dyDescent="0.2">
      <c r="A30" s="60">
        <f>'EGSZ TEC'!A30</f>
        <v>0</v>
      </c>
      <c r="B30" s="59">
        <f>'EGSZ TEC'!B30</f>
        <v>0</v>
      </c>
      <c r="C30" s="11">
        <f>'EGSZ TEC'!C30</f>
        <v>0</v>
      </c>
      <c r="D30" s="15">
        <f>'EGSZ TEC'!D30</f>
        <v>0</v>
      </c>
      <c r="E30" s="16">
        <f>'EGSZ TEC'!E30</f>
        <v>0</v>
      </c>
      <c r="F30" s="17">
        <f>'EGSZ TEC'!F30</f>
        <v>0</v>
      </c>
      <c r="G30" s="18">
        <f>'EGSZ TEC'!G30</f>
        <v>0</v>
      </c>
      <c r="H30" s="55">
        <f>'EGSZ TEC'!H30</f>
        <v>0</v>
      </c>
      <c r="I30" s="19">
        <f>'EGSZ TEC'!I30</f>
        <v>0</v>
      </c>
      <c r="J30" s="53">
        <f>'EGSZ TEC'!J30</f>
        <v>0</v>
      </c>
      <c r="K30" s="20">
        <f>'EGSZ TEC'!K30</f>
        <v>0</v>
      </c>
      <c r="L30" s="57">
        <f>'EGSZ TEC'!L30</f>
        <v>0</v>
      </c>
      <c r="M30" s="58">
        <f>'EGSZ TEC'!M30</f>
        <v>0</v>
      </c>
      <c r="N30" s="103">
        <f>'EGSZ TEC'!N30</f>
        <v>0</v>
      </c>
      <c r="O30" s="115">
        <f>'EGSZ TEC'!O30</f>
        <v>0</v>
      </c>
    </row>
    <row r="31" spans="1:15" s="71" customFormat="1" ht="12.6" customHeight="1" x14ac:dyDescent="0.2">
      <c r="A31" s="60">
        <f>'EGSZ TEC'!A31</f>
        <v>0</v>
      </c>
      <c r="B31" s="59">
        <f>'EGSZ TEC'!B31</f>
        <v>0</v>
      </c>
      <c r="C31" s="11">
        <f>'EGSZ TEC'!C31</f>
        <v>0</v>
      </c>
      <c r="D31" s="15">
        <f>'EGSZ TEC'!D31</f>
        <v>0</v>
      </c>
      <c r="E31" s="16">
        <f>'EGSZ TEC'!E31</f>
        <v>0</v>
      </c>
      <c r="F31" s="17">
        <f>'EGSZ TEC'!F31</f>
        <v>0</v>
      </c>
      <c r="G31" s="18">
        <f>'EGSZ TEC'!G31</f>
        <v>0</v>
      </c>
      <c r="H31" s="55">
        <f>'EGSZ TEC'!H31</f>
        <v>0</v>
      </c>
      <c r="I31" s="19">
        <f>'EGSZ TEC'!I31</f>
        <v>0</v>
      </c>
      <c r="J31" s="53">
        <f>'EGSZ TEC'!J31</f>
        <v>0</v>
      </c>
      <c r="K31" s="20">
        <f>'EGSZ TEC'!K31</f>
        <v>0</v>
      </c>
      <c r="L31" s="57">
        <f>'EGSZ TEC'!L31</f>
        <v>0</v>
      </c>
      <c r="M31" s="58">
        <f>'EGSZ TEC'!M31</f>
        <v>0</v>
      </c>
      <c r="N31" s="103">
        <f>'EGSZ TEC'!N31</f>
        <v>0</v>
      </c>
      <c r="O31" s="115">
        <f>'EGSZ TEC'!O31</f>
        <v>0</v>
      </c>
    </row>
    <row r="32" spans="1:15" s="71" customFormat="1" ht="12.6" customHeight="1" x14ac:dyDescent="0.2">
      <c r="A32" s="60">
        <f>'EGSZ TEC'!A32</f>
        <v>0</v>
      </c>
      <c r="B32" s="59">
        <f>'EGSZ TEC'!B32</f>
        <v>0</v>
      </c>
      <c r="C32" s="11">
        <f>'EGSZ TEC'!C32</f>
        <v>0</v>
      </c>
      <c r="D32" s="15">
        <f>'EGSZ TEC'!D32</f>
        <v>0</v>
      </c>
      <c r="E32" s="16">
        <f>'EGSZ TEC'!E32</f>
        <v>0</v>
      </c>
      <c r="F32" s="17">
        <f>'EGSZ TEC'!F32</f>
        <v>0</v>
      </c>
      <c r="G32" s="18">
        <f>'EGSZ TEC'!G32</f>
        <v>0</v>
      </c>
      <c r="H32" s="55">
        <f>'EGSZ TEC'!H32</f>
        <v>0</v>
      </c>
      <c r="I32" s="19">
        <f>'EGSZ TEC'!I32</f>
        <v>0</v>
      </c>
      <c r="J32" s="53">
        <f>'EGSZ TEC'!J32</f>
        <v>0</v>
      </c>
      <c r="K32" s="20">
        <f>'EGSZ TEC'!K32</f>
        <v>0</v>
      </c>
      <c r="L32" s="57">
        <f>'EGSZ TEC'!L32</f>
        <v>0</v>
      </c>
      <c r="M32" s="58">
        <f>'EGSZ TEC'!M32</f>
        <v>0</v>
      </c>
      <c r="N32" s="103">
        <f>'EGSZ TEC'!N32</f>
        <v>0</v>
      </c>
      <c r="O32" s="115">
        <f>'EGSZ TEC'!O32</f>
        <v>0</v>
      </c>
    </row>
    <row r="33" spans="1:18" s="71" customFormat="1" ht="12.6" customHeight="1" x14ac:dyDescent="0.2">
      <c r="A33" s="60">
        <f>'EGSZ TEC'!A33</f>
        <v>0</v>
      </c>
      <c r="B33" s="59">
        <f>'EGSZ TEC'!B33</f>
        <v>0</v>
      </c>
      <c r="C33" s="11">
        <f>'EGSZ TEC'!C33</f>
        <v>0</v>
      </c>
      <c r="D33" s="15">
        <f>'EGSZ TEC'!D33</f>
        <v>0</v>
      </c>
      <c r="E33" s="16">
        <f>'EGSZ TEC'!E33</f>
        <v>0</v>
      </c>
      <c r="F33" s="17">
        <f>'EGSZ TEC'!F33</f>
        <v>0</v>
      </c>
      <c r="G33" s="18">
        <f>'EGSZ TEC'!G33</f>
        <v>0</v>
      </c>
      <c r="H33" s="55">
        <f>'EGSZ TEC'!H33</f>
        <v>0</v>
      </c>
      <c r="I33" s="19">
        <f>'EGSZ TEC'!I33</f>
        <v>0</v>
      </c>
      <c r="J33" s="53">
        <f>'EGSZ TEC'!J33</f>
        <v>0</v>
      </c>
      <c r="K33" s="20">
        <f>'EGSZ TEC'!K33</f>
        <v>0</v>
      </c>
      <c r="L33" s="57">
        <f>'EGSZ TEC'!L33</f>
        <v>0</v>
      </c>
      <c r="M33" s="58">
        <f>'EGSZ TEC'!M33</f>
        <v>0</v>
      </c>
      <c r="N33" s="103">
        <f>'EGSZ TEC'!N33</f>
        <v>0</v>
      </c>
      <c r="O33" s="115">
        <f>'EGSZ TEC'!O33</f>
        <v>0</v>
      </c>
    </row>
    <row r="34" spans="1:18" s="71" customFormat="1" ht="12.6" customHeight="1" x14ac:dyDescent="0.2">
      <c r="A34" s="60">
        <f>'EGSZ TEC'!A34</f>
        <v>0</v>
      </c>
      <c r="B34" s="59">
        <f>'EGSZ TEC'!B34</f>
        <v>0</v>
      </c>
      <c r="C34" s="11">
        <f>'EGSZ TEC'!C34</f>
        <v>0</v>
      </c>
      <c r="D34" s="15">
        <f>'EGSZ TEC'!D34</f>
        <v>0</v>
      </c>
      <c r="E34" s="16">
        <f>'EGSZ TEC'!E34</f>
        <v>0</v>
      </c>
      <c r="F34" s="17">
        <f>'EGSZ TEC'!F34</f>
        <v>0</v>
      </c>
      <c r="G34" s="18">
        <f>'EGSZ TEC'!G34</f>
        <v>0</v>
      </c>
      <c r="H34" s="55">
        <f>'EGSZ TEC'!H34</f>
        <v>0</v>
      </c>
      <c r="I34" s="19">
        <f>'EGSZ TEC'!I34</f>
        <v>0</v>
      </c>
      <c r="J34" s="53">
        <f>'EGSZ TEC'!J34</f>
        <v>0</v>
      </c>
      <c r="K34" s="20">
        <f>'EGSZ TEC'!K34</f>
        <v>0</v>
      </c>
      <c r="L34" s="57">
        <f>'EGSZ TEC'!L34</f>
        <v>0</v>
      </c>
      <c r="M34" s="58">
        <f>'EGSZ TEC'!M34</f>
        <v>0</v>
      </c>
      <c r="N34" s="103">
        <f>'EGSZ TEC'!N34</f>
        <v>0</v>
      </c>
      <c r="O34" s="115">
        <f>'EGSZ TEC'!O34</f>
        <v>0</v>
      </c>
    </row>
    <row r="35" spans="1:18" s="71" customFormat="1" ht="12.6" customHeight="1" x14ac:dyDescent="0.2">
      <c r="A35" s="60">
        <f>'EGSZ TEC'!A35</f>
        <v>0</v>
      </c>
      <c r="B35" s="59">
        <f>'EGSZ TEC'!B35</f>
        <v>0</v>
      </c>
      <c r="C35" s="11">
        <f>'EGSZ TEC'!C35</f>
        <v>0</v>
      </c>
      <c r="D35" s="15">
        <f>'EGSZ TEC'!D35</f>
        <v>0</v>
      </c>
      <c r="E35" s="16">
        <f>'EGSZ TEC'!E35</f>
        <v>0</v>
      </c>
      <c r="F35" s="17">
        <f>'EGSZ TEC'!F35</f>
        <v>0</v>
      </c>
      <c r="G35" s="18">
        <f>'EGSZ TEC'!G35</f>
        <v>0</v>
      </c>
      <c r="H35" s="55">
        <f>'EGSZ TEC'!H35</f>
        <v>0</v>
      </c>
      <c r="I35" s="19">
        <f>'EGSZ TEC'!I35</f>
        <v>0</v>
      </c>
      <c r="J35" s="53">
        <f>'EGSZ TEC'!J35</f>
        <v>0</v>
      </c>
      <c r="K35" s="20">
        <f>'EGSZ TEC'!K35</f>
        <v>0</v>
      </c>
      <c r="L35" s="57">
        <f>'EGSZ TEC'!L35</f>
        <v>0</v>
      </c>
      <c r="M35" s="58">
        <f>'EGSZ TEC'!M35</f>
        <v>0</v>
      </c>
      <c r="N35" s="103">
        <f>'EGSZ TEC'!N35</f>
        <v>0</v>
      </c>
      <c r="O35" s="115">
        <f>'EGSZ TEC'!O35</f>
        <v>0</v>
      </c>
    </row>
    <row r="36" spans="1:18" s="71" customFormat="1" ht="12.6" customHeight="1" x14ac:dyDescent="0.2">
      <c r="A36" s="60">
        <f>'EGSZ TEC'!A36</f>
        <v>0</v>
      </c>
      <c r="B36" s="59">
        <f>'EGSZ TEC'!B36</f>
        <v>0</v>
      </c>
      <c r="C36" s="11">
        <f>'EGSZ TEC'!C36</f>
        <v>0</v>
      </c>
      <c r="D36" s="15">
        <f>'EGSZ TEC'!D36</f>
        <v>0</v>
      </c>
      <c r="E36" s="16">
        <f>'EGSZ TEC'!E36</f>
        <v>0</v>
      </c>
      <c r="F36" s="17">
        <f>'EGSZ TEC'!F36</f>
        <v>0</v>
      </c>
      <c r="G36" s="18">
        <f>'EGSZ TEC'!G36</f>
        <v>0</v>
      </c>
      <c r="H36" s="55">
        <f>'EGSZ TEC'!H36</f>
        <v>0</v>
      </c>
      <c r="I36" s="19">
        <f>'EGSZ TEC'!I36</f>
        <v>0</v>
      </c>
      <c r="J36" s="53">
        <f>'EGSZ TEC'!J36</f>
        <v>0</v>
      </c>
      <c r="K36" s="20">
        <f>'EGSZ TEC'!K36</f>
        <v>0</v>
      </c>
      <c r="L36" s="57">
        <f>'EGSZ TEC'!L36</f>
        <v>0</v>
      </c>
      <c r="M36" s="58">
        <f>'EGSZ TEC'!M36</f>
        <v>0</v>
      </c>
      <c r="N36" s="103">
        <f>'EGSZ TEC'!N36</f>
        <v>0</v>
      </c>
      <c r="O36" s="115">
        <f>'EGSZ TEC'!O36</f>
        <v>0</v>
      </c>
    </row>
    <row r="37" spans="1:18" s="71" customFormat="1" ht="12.6" customHeight="1" x14ac:dyDescent="0.2">
      <c r="A37" s="60">
        <f>'EGSZ TEC'!A37</f>
        <v>0</v>
      </c>
      <c r="B37" s="59">
        <f>'EGSZ TEC'!B37</f>
        <v>0</v>
      </c>
      <c r="C37" s="11">
        <f>'EGSZ TEC'!C37</f>
        <v>0</v>
      </c>
      <c r="D37" s="15">
        <f>'EGSZ TEC'!D37</f>
        <v>0</v>
      </c>
      <c r="E37" s="16">
        <f>'EGSZ TEC'!E37</f>
        <v>0</v>
      </c>
      <c r="F37" s="17">
        <f>'EGSZ TEC'!F37</f>
        <v>0</v>
      </c>
      <c r="G37" s="18">
        <f>'EGSZ TEC'!G37</f>
        <v>0</v>
      </c>
      <c r="H37" s="55">
        <f>'EGSZ TEC'!H37</f>
        <v>0</v>
      </c>
      <c r="I37" s="19">
        <f>'EGSZ TEC'!I37</f>
        <v>0</v>
      </c>
      <c r="J37" s="53">
        <f>'EGSZ TEC'!J37</f>
        <v>0</v>
      </c>
      <c r="K37" s="20">
        <f>'EGSZ TEC'!K37</f>
        <v>0</v>
      </c>
      <c r="L37" s="57">
        <f>'EGSZ TEC'!L37</f>
        <v>0</v>
      </c>
      <c r="M37" s="58">
        <f>'EGSZ TEC'!M37</f>
        <v>0</v>
      </c>
      <c r="N37" s="103">
        <f>'EGSZ TEC'!N37</f>
        <v>0</v>
      </c>
      <c r="O37" s="115">
        <f>'EGSZ TEC'!O37</f>
        <v>0</v>
      </c>
    </row>
    <row r="38" spans="1:18" s="71" customFormat="1" ht="12.6" customHeight="1" x14ac:dyDescent="0.2">
      <c r="A38" s="60">
        <f>'EGSZ TEC'!A38</f>
        <v>0</v>
      </c>
      <c r="B38" s="59">
        <f>'EGSZ TEC'!B38</f>
        <v>0</v>
      </c>
      <c r="C38" s="11">
        <f>'EGSZ TEC'!C38</f>
        <v>0</v>
      </c>
      <c r="D38" s="15">
        <f>'EGSZ TEC'!D38</f>
        <v>0</v>
      </c>
      <c r="E38" s="16">
        <f>'EGSZ TEC'!E38</f>
        <v>0</v>
      </c>
      <c r="F38" s="17">
        <f>'EGSZ TEC'!F38</f>
        <v>0</v>
      </c>
      <c r="G38" s="18">
        <f>'EGSZ TEC'!G38</f>
        <v>0</v>
      </c>
      <c r="H38" s="55">
        <f>'EGSZ TEC'!H38</f>
        <v>0</v>
      </c>
      <c r="I38" s="19">
        <f>'EGSZ TEC'!I38</f>
        <v>0</v>
      </c>
      <c r="J38" s="53">
        <f>'EGSZ TEC'!J38</f>
        <v>0</v>
      </c>
      <c r="K38" s="20">
        <f>'EGSZ TEC'!K38</f>
        <v>0</v>
      </c>
      <c r="L38" s="57">
        <f>'EGSZ TEC'!L38</f>
        <v>0</v>
      </c>
      <c r="M38" s="58">
        <f>'EGSZ TEC'!M38</f>
        <v>0</v>
      </c>
      <c r="N38" s="103">
        <f>'EGSZ TEC'!N38</f>
        <v>0</v>
      </c>
      <c r="O38" s="115">
        <f>'EGSZ TEC'!O38</f>
        <v>0</v>
      </c>
    </row>
    <row r="39" spans="1:18" s="71" customFormat="1" ht="12.6" customHeight="1" x14ac:dyDescent="0.2">
      <c r="A39" s="60">
        <f>'EGSZ TEC'!A39</f>
        <v>0</v>
      </c>
      <c r="B39" s="59">
        <f>'EGSZ TEC'!B39</f>
        <v>0</v>
      </c>
      <c r="C39" s="11">
        <f>'EGSZ TEC'!C39</f>
        <v>0</v>
      </c>
      <c r="D39" s="15">
        <f>'EGSZ TEC'!D39</f>
        <v>0</v>
      </c>
      <c r="E39" s="16">
        <f>'EGSZ TEC'!E39</f>
        <v>0</v>
      </c>
      <c r="F39" s="17">
        <f>'EGSZ TEC'!F39</f>
        <v>0</v>
      </c>
      <c r="G39" s="18">
        <f>'EGSZ TEC'!G39</f>
        <v>0</v>
      </c>
      <c r="H39" s="55">
        <f>'EGSZ TEC'!H39</f>
        <v>0</v>
      </c>
      <c r="I39" s="19">
        <f>'EGSZ TEC'!I39</f>
        <v>0</v>
      </c>
      <c r="J39" s="53">
        <f>'EGSZ TEC'!J39</f>
        <v>0</v>
      </c>
      <c r="K39" s="20">
        <f>'EGSZ TEC'!K39</f>
        <v>0</v>
      </c>
      <c r="L39" s="57">
        <f>'EGSZ TEC'!L39</f>
        <v>0</v>
      </c>
      <c r="M39" s="58">
        <f>'EGSZ TEC'!M39</f>
        <v>0</v>
      </c>
      <c r="N39" s="103">
        <f>'EGSZ TEC'!N39</f>
        <v>0</v>
      </c>
      <c r="O39" s="115">
        <f>'EGSZ TEC'!O39</f>
        <v>0</v>
      </c>
    </row>
    <row r="40" spans="1:18" s="71" customFormat="1" ht="13.7" customHeight="1" thickBot="1" x14ac:dyDescent="0.25">
      <c r="A40" s="60">
        <f>'EGSZ TEC'!A40</f>
        <v>0</v>
      </c>
      <c r="B40" s="59">
        <f>'EGSZ TEC'!B40</f>
        <v>0</v>
      </c>
      <c r="C40" s="11">
        <f>'EGSZ TEC'!C40</f>
        <v>0</v>
      </c>
      <c r="D40" s="15">
        <f>'EGSZ TEC'!D40</f>
        <v>0</v>
      </c>
      <c r="E40" s="16">
        <f>'EGSZ TEC'!E40</f>
        <v>0</v>
      </c>
      <c r="F40" s="17">
        <f>'EGSZ TEC'!F40</f>
        <v>0</v>
      </c>
      <c r="G40" s="18">
        <f>'EGSZ TEC'!G40</f>
        <v>0</v>
      </c>
      <c r="H40" s="55">
        <f>'EGSZ TEC'!H40</f>
        <v>0</v>
      </c>
      <c r="I40" s="19">
        <f>'EGSZ TEC'!I40</f>
        <v>0</v>
      </c>
      <c r="J40" s="53">
        <f>'EGSZ TEC'!J40</f>
        <v>0</v>
      </c>
      <c r="K40" s="20">
        <f>'EGSZ TEC'!K40</f>
        <v>0</v>
      </c>
      <c r="L40" s="57">
        <f>'EGSZ TEC'!L40</f>
        <v>0</v>
      </c>
      <c r="M40" s="58">
        <f>'EGSZ TEC'!M40</f>
        <v>0</v>
      </c>
      <c r="N40" s="103">
        <f>'EGSZ TEC'!N40</f>
        <v>0</v>
      </c>
      <c r="O40" s="115">
        <f>'EGSZ TEC'!O40</f>
        <v>0</v>
      </c>
    </row>
    <row r="41" spans="1:18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117">
        <f t="shared" ref="G41" si="0">SUM(G10:G40)</f>
        <v>80</v>
      </c>
      <c r="H41" s="22">
        <f t="shared" ref="H41:M41" si="1">SUM(H10:H40)</f>
        <v>24</v>
      </c>
      <c r="I41" s="22">
        <f t="shared" si="1"/>
        <v>149.6</v>
      </c>
      <c r="J41" s="22">
        <f t="shared" si="1"/>
        <v>524.80916030534354</v>
      </c>
      <c r="K41" s="22">
        <f t="shared" si="1"/>
        <v>209.92366412213741</v>
      </c>
      <c r="L41" s="22">
        <f t="shared" si="1"/>
        <v>3625.1717557251914</v>
      </c>
      <c r="M41" s="73">
        <f t="shared" si="1"/>
        <v>4533.5045801526712</v>
      </c>
      <c r="N41" s="334" t="s">
        <v>89</v>
      </c>
      <c r="O41" s="335"/>
      <c r="P41" s="3">
        <f>M41-'EGSZ TEC'!M41</f>
        <v>0</v>
      </c>
    </row>
    <row r="42" spans="1:18" ht="20.100000000000001" customHeight="1" thickBot="1" x14ac:dyDescent="0.25">
      <c r="M42" s="22">
        <f>'EGSZ TEC'!M42</f>
        <v>0</v>
      </c>
      <c r="N42" s="332" t="s">
        <v>140</v>
      </c>
      <c r="O42" s="333"/>
      <c r="P42" s="3">
        <f>M42-'EGSZ TEC'!M42</f>
        <v>0</v>
      </c>
      <c r="R42" s="14"/>
    </row>
    <row r="43" spans="1:18" ht="20.100000000000001" customHeight="1" thickBot="1" x14ac:dyDescent="0.25">
      <c r="M43" s="116">
        <f>SUM(M41:M42)</f>
        <v>4533.5045801526712</v>
      </c>
      <c r="N43" s="334" t="s">
        <v>90</v>
      </c>
      <c r="O43" s="335"/>
      <c r="P43" s="3">
        <f>M43-'EGSZ TEC'!M43</f>
        <v>0</v>
      </c>
      <c r="R43" s="14"/>
    </row>
    <row r="46" spans="1:18" x14ac:dyDescent="0.2">
      <c r="M46" s="279"/>
    </row>
    <row r="47" spans="1:18" s="272" customFormat="1" ht="11.25" x14ac:dyDescent="0.2">
      <c r="A47" s="272" t="s">
        <v>35</v>
      </c>
      <c r="K47" s="272" t="s">
        <v>37</v>
      </c>
      <c r="M47" s="279" t="s">
        <v>128</v>
      </c>
      <c r="O47" s="279" t="s">
        <v>139</v>
      </c>
    </row>
    <row r="48" spans="1:18" s="272" customFormat="1" ht="11.25" x14ac:dyDescent="0.2">
      <c r="A48" s="272" t="s">
        <v>141</v>
      </c>
      <c r="H48" s="273"/>
      <c r="I48" s="273"/>
      <c r="J48" s="273"/>
      <c r="K48" s="273" t="s">
        <v>83</v>
      </c>
      <c r="M48" s="280" t="s">
        <v>86</v>
      </c>
      <c r="N48" s="273"/>
      <c r="O48" s="280" t="s">
        <v>31</v>
      </c>
    </row>
  </sheetData>
  <sheetProtection algorithmName="SHA-512" hashValue="06ni2GV2QmhMOyU2rxxz8ES7hFi8I7cABwKXw+XhyLYeX5Jm8bZ5KV2hAHJ638UXQAS+LCUutBcA+jPfxrBS/w==" saltValue="wlEUIVoil4pG6uus73ZLzw==" spinCount="100000" sheet="1" objects="1" scenarios="1"/>
  <mergeCells count="5">
    <mergeCell ref="G7:H7"/>
    <mergeCell ref="N42:O42"/>
    <mergeCell ref="N43:O43"/>
    <mergeCell ref="D8:F8"/>
    <mergeCell ref="N41:O41"/>
  </mergeCells>
  <phoneticPr fontId="0" type="noConversion"/>
  <hyperlinks>
    <hyperlink ref="O48" r:id="rId1" xr:uid="{00000000-0004-0000-0100-000000000000}"/>
    <hyperlink ref="M48" r:id="rId2" xr:uid="{00000000-0004-0000-0100-000001000000}"/>
    <hyperlink ref="K48" r:id="rId3" xr:uid="{00000000-0004-0000-0100-000002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8" orientation="landscape" horizontalDpi="300" verticalDpi="300" r:id="rId4"/>
  <headerFooter alignWithMargins="0">
    <oddHeader xml:space="preserve">&amp;L&amp;"CorpoA,Fett"&amp;24&amp;K002060EGSZ&amp;"CorpoS,Standard"&amp;8&amp;K000000 &amp;12AUDIT | TAX | LEGAL&amp;R&amp;"CorpoS,Standard"&amp;12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3"/>
  <sheetViews>
    <sheetView showGridLines="0" showZeros="0" zoomScaleNormal="100" workbookViewId="0">
      <pane ySplit="9" topLeftCell="A10" activePane="bottomLeft" state="frozenSplit"/>
      <selection pane="bottomLeft" sqref="A1:S1048576"/>
    </sheetView>
  </sheetViews>
  <sheetFormatPr baseColWidth="10" defaultRowHeight="12.75" x14ac:dyDescent="0.2"/>
  <cols>
    <col min="1" max="2" width="7.7109375" style="3" customWidth="1"/>
    <col min="3" max="3" width="21.7109375" style="3" customWidth="1"/>
    <col min="4" max="7" width="7.7109375" style="3" customWidth="1"/>
    <col min="8" max="8" width="10.7109375" style="3" customWidth="1"/>
    <col min="9" max="13" width="14.7109375" style="3" customWidth="1"/>
    <col min="14" max="14" width="42" style="3" customWidth="1"/>
    <col min="15" max="15" width="9.425781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15.75" x14ac:dyDescent="0.25">
      <c r="A1" s="171" t="str">
        <f>'EGSZ Country Profile'!A1</f>
        <v>REISEKOSTEN TAIWAN 2026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5" ht="6" customHeight="1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5" x14ac:dyDescent="0.2">
      <c r="A3" s="172" t="s">
        <v>4</v>
      </c>
      <c r="B3" s="172"/>
      <c r="C3" s="173">
        <f>數據記錄!$B$15</f>
        <v>46057</v>
      </c>
      <c r="D3" s="174"/>
      <c r="E3" s="172"/>
      <c r="F3" s="175"/>
      <c r="G3" s="176"/>
      <c r="H3" s="176"/>
      <c r="I3" s="172"/>
      <c r="J3" s="172"/>
      <c r="K3" s="286" t="s">
        <v>92</v>
      </c>
      <c r="L3" s="288">
        <f>數據記錄!Q4</f>
        <v>0</v>
      </c>
      <c r="M3" s="287" t="str">
        <f>IF(L3=1,"Yes 有","No 没有")</f>
        <v>No 没有</v>
      </c>
      <c r="N3" s="172"/>
      <c r="O3" s="172"/>
    </row>
    <row r="4" spans="1:15" s="71" customFormat="1" ht="6" customHeight="1" x14ac:dyDescent="0.2">
      <c r="A4" s="172"/>
      <c r="B4" s="172"/>
      <c r="C4" s="172"/>
      <c r="D4" s="172"/>
      <c r="E4" s="172"/>
      <c r="F4" s="174"/>
      <c r="G4" s="176"/>
      <c r="H4" s="176"/>
      <c r="I4" s="172"/>
      <c r="J4" s="172"/>
      <c r="K4" s="172"/>
      <c r="L4" s="172"/>
      <c r="M4" s="172"/>
      <c r="N4" s="172"/>
      <c r="O4" s="172"/>
    </row>
    <row r="5" spans="1:15" s="71" customFormat="1" x14ac:dyDescent="0.2">
      <c r="A5" s="172" t="s">
        <v>5</v>
      </c>
      <c r="B5" s="172"/>
      <c r="C5" s="177" t="str">
        <f>數據記錄!$C$6&amp;" "&amp;數據記錄!$C$4</f>
        <v>Tian Li</v>
      </c>
      <c r="D5" s="174"/>
      <c r="E5" s="174"/>
      <c r="F5" s="174"/>
      <c r="G5" s="176"/>
      <c r="H5" s="176"/>
      <c r="I5" s="172"/>
      <c r="J5" s="172"/>
      <c r="K5" s="286" t="s">
        <v>91</v>
      </c>
      <c r="L5" s="288">
        <f>數據記錄!Q6</f>
        <v>36.68</v>
      </c>
      <c r="M5" s="288" t="str">
        <f>IF(L5=1,"EUR","TWD")</f>
        <v>TWD</v>
      </c>
      <c r="N5" s="172"/>
      <c r="O5" s="172"/>
    </row>
    <row r="6" spans="1:15" s="71" customFormat="1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spans="1:15" s="72" customFormat="1" ht="45.95" customHeight="1" x14ac:dyDescent="0.2">
      <c r="A7" s="178" t="s">
        <v>6</v>
      </c>
      <c r="B7" s="179" t="s">
        <v>15</v>
      </c>
      <c r="C7" s="180" t="s">
        <v>7</v>
      </c>
      <c r="D7" s="181" t="s">
        <v>0</v>
      </c>
      <c r="E7" s="182"/>
      <c r="F7" s="183"/>
      <c r="G7" s="184" t="s">
        <v>8</v>
      </c>
      <c r="H7" s="183"/>
      <c r="I7" s="185" t="s">
        <v>26</v>
      </c>
      <c r="J7" s="185" t="s">
        <v>47</v>
      </c>
      <c r="K7" s="178" t="s">
        <v>48</v>
      </c>
      <c r="L7" s="178" t="s">
        <v>49</v>
      </c>
      <c r="M7" s="186" t="s">
        <v>27</v>
      </c>
      <c r="N7" s="186" t="s">
        <v>20</v>
      </c>
      <c r="O7" s="186" t="s">
        <v>64</v>
      </c>
    </row>
    <row r="8" spans="1:15" s="72" customFormat="1" ht="8.25" customHeight="1" x14ac:dyDescent="0.2">
      <c r="A8" s="187"/>
      <c r="B8" s="188"/>
      <c r="C8" s="189"/>
      <c r="D8" s="190"/>
      <c r="E8" s="191"/>
      <c r="F8" s="191"/>
      <c r="G8" s="187"/>
      <c r="H8" s="192"/>
      <c r="I8" s="193"/>
      <c r="J8" s="194"/>
      <c r="K8" s="195"/>
      <c r="L8" s="196"/>
      <c r="M8" s="197"/>
      <c r="N8" s="198"/>
      <c r="O8" s="198"/>
    </row>
    <row r="9" spans="1:15" s="72" customFormat="1" ht="30" customHeight="1" x14ac:dyDescent="0.2">
      <c r="A9" s="199"/>
      <c r="B9" s="200"/>
      <c r="C9" s="201"/>
      <c r="D9" s="202" t="s">
        <v>9</v>
      </c>
      <c r="E9" s="203" t="s">
        <v>10</v>
      </c>
      <c r="F9" s="203" t="s">
        <v>41</v>
      </c>
      <c r="G9" s="204" t="s">
        <v>11</v>
      </c>
      <c r="H9" s="205" t="s">
        <v>16</v>
      </c>
      <c r="I9" s="206" t="s">
        <v>16</v>
      </c>
      <c r="J9" s="204" t="s">
        <v>16</v>
      </c>
      <c r="K9" s="207" t="s">
        <v>16</v>
      </c>
      <c r="L9" s="208" t="s">
        <v>16</v>
      </c>
      <c r="M9" s="209" t="s">
        <v>16</v>
      </c>
      <c r="N9" s="210"/>
      <c r="O9" s="210"/>
    </row>
    <row r="10" spans="1:15" s="71" customFormat="1" ht="12.6" customHeight="1" x14ac:dyDescent="0.2">
      <c r="A10" s="211">
        <f>數據記錄!A15</f>
        <v>1</v>
      </c>
      <c r="B10" s="212">
        <f>數據記錄!B15</f>
        <v>46057</v>
      </c>
      <c r="C10" s="213" t="str">
        <f>數據記錄!H15</f>
        <v>Düsseldorf-Taipeh</v>
      </c>
      <c r="D10" s="214">
        <f>數據記錄!C15</f>
        <v>0.35416666666666669</v>
      </c>
      <c r="E10" s="215">
        <f>數據記錄!D15</f>
        <v>0</v>
      </c>
      <c r="F10" s="216">
        <f>IF(ISNUMBER(數據記錄!C15)=FALSE,0,IF(ISNUMBER(數據記錄!D15)=FALSE,0,IF(E10-D10&lt;=0,(TIMEVALUE("23:59")-D10)*24+(1/60)+E10*24,(E10-D10)*24)))</f>
        <v>15.500000000000002</v>
      </c>
      <c r="G10" s="217">
        <f>MAX(0,INT(數據記錄!I15))</f>
        <v>20</v>
      </c>
      <c r="H10" s="218">
        <f>MAX(0,G10*'EGSZ Country Profile'!F$9)</f>
        <v>6</v>
      </c>
      <c r="I10" s="168">
        <f>MAX(0,(MAX(IF(F10&gt;='EGSZ Country Profile'!$D$6,'EGSZ Country Profile'!D17,IF(F10&gt;'EGSZ Country Profile'!C$6,'EGSZ Country Profile'!C17,IF('EGSZ TEC'!F10&gt;'EGSZ Country Profile'!B$6,'EGSZ Country Profile'!B17,0))),IF(F10&gt;0,IF(D10=0,'EGSZ Country Profile'!B17,IF(E10=0,'EGSZ Country Profile'!B17,0)),0)))-IF(數據記錄!S15="X",0.2*'EGSZ Country Profile'!D17)-IF(數據記錄!T15="x",0.4*'EGSZ Country Profile'!D17)-IF(數據記錄!U15="x",0.4*'EGSZ Country Profile'!D17))</f>
        <v>34</v>
      </c>
      <c r="J10" s="219">
        <f>IF((數據記錄!O15/數據記錄!$Q$6+數據記錄!P15)&gt;0,(數據記錄!O15/數據記錄!$Q$6+數據記錄!P15),'EGSZ Country Profile'!K17)</f>
        <v>0</v>
      </c>
      <c r="K10" s="220">
        <f>數據記錄!Q15/數據記錄!$Q$6+數據記錄!R15</f>
        <v>0</v>
      </c>
      <c r="L10" s="221">
        <f>數據記錄!V15/數據記錄!$Q$6+數據記錄!W15</f>
        <v>35.673391494002182</v>
      </c>
      <c r="M10" s="222">
        <f t="shared" ref="M10" si="0">SUM(H10:L10)</f>
        <v>75.673391494002175</v>
      </c>
      <c r="N10" s="223" t="str">
        <f>數據記錄!E15</f>
        <v>Herr Ho, Fa. Export Heaven</v>
      </c>
      <c r="O10" s="224">
        <f>數據記錄!G15</f>
        <v>12345</v>
      </c>
    </row>
    <row r="11" spans="1:15" s="71" customFormat="1" ht="12.6" customHeight="1" x14ac:dyDescent="0.2">
      <c r="A11" s="211">
        <f>數據記錄!A16</f>
        <v>0</v>
      </c>
      <c r="B11" s="212">
        <f>數據記錄!B16</f>
        <v>46058</v>
      </c>
      <c r="C11" s="213" t="str">
        <f>數據記錄!H16</f>
        <v>Taipeh</v>
      </c>
      <c r="D11" s="214">
        <f>數據記錄!C16</f>
        <v>0</v>
      </c>
      <c r="E11" s="215">
        <f>數據記錄!D16</f>
        <v>0</v>
      </c>
      <c r="F11" s="216">
        <f>IF(ISNUMBER(數據記錄!C16)=FALSE,0,IF(ISNUMBER(數據記錄!D16)=FALSE,0,IF(E11-D11&lt;=0,(TIMEVALUE("23:59")-D11)*24+(1/60)+E11*24,(E11-D11)*24)))</f>
        <v>24</v>
      </c>
      <c r="G11" s="217">
        <f>MAX(0,INT(數據記錄!I16))</f>
        <v>0</v>
      </c>
      <c r="H11" s="218">
        <f>MAX(0,G11*'EGSZ Country Profile'!F$9)</f>
        <v>0</v>
      </c>
      <c r="I11" s="168">
        <f>MAX(0,(MAX(IF(F11&gt;='EGSZ Country Profile'!$D$6,'EGSZ Country Profile'!D18,IF(F11&gt;'EGSZ Country Profile'!C$6,'EGSZ Country Profile'!C18,IF('EGSZ TEC'!F11&gt;'EGSZ Country Profile'!B$6,'EGSZ Country Profile'!B18,0))),IF(F11&gt;0,IF(D11=0,'EGSZ Country Profile'!B18,IF(E11=0,'EGSZ Country Profile'!B18,0)),0)))-IF(數據記錄!S16="X",0.2*'EGSZ Country Profile'!D18)-IF(數據記錄!T16="x",0.4*'EGSZ Country Profile'!D18)-IF(數據記錄!U16="x",0.4*'EGSZ Country Profile'!D18))</f>
        <v>30.599999999999998</v>
      </c>
      <c r="J11" s="219">
        <f>IF((數據記錄!O16/數據記錄!$Q$6+數據記錄!P16)&gt;0,(數據記錄!O16/數據記錄!$Q$6+數據記錄!P16),'EGSZ Country Profile'!K18)</f>
        <v>0</v>
      </c>
      <c r="K11" s="220">
        <f>數據記錄!Q16/數據記錄!$Q$6+數據記錄!R16</f>
        <v>87.241003271537622</v>
      </c>
      <c r="L11" s="221">
        <f>數據記錄!V16/數據記錄!$Q$6+數據記錄!W16</f>
        <v>0</v>
      </c>
      <c r="M11" s="222">
        <f t="shared" ref="M11:M40" si="1">SUM(H11:L11)</f>
        <v>117.84100327153762</v>
      </c>
      <c r="N11" s="223">
        <f>數據記錄!E16</f>
        <v>0</v>
      </c>
      <c r="O11" s="224">
        <f>數據記錄!G16</f>
        <v>0</v>
      </c>
    </row>
    <row r="12" spans="1:15" s="71" customFormat="1" ht="12.6" customHeight="1" x14ac:dyDescent="0.2">
      <c r="A12" s="211">
        <f>數據記錄!A17</f>
        <v>0</v>
      </c>
      <c r="B12" s="212">
        <f>數據記錄!B17</f>
        <v>46059</v>
      </c>
      <c r="C12" s="213" t="str">
        <f>數據記錄!H17</f>
        <v>Taipeh</v>
      </c>
      <c r="D12" s="215">
        <f>數據記錄!C17</f>
        <v>0</v>
      </c>
      <c r="E12" s="215">
        <f>數據記錄!D17</f>
        <v>0</v>
      </c>
      <c r="F12" s="216">
        <f>IF(ISNUMBER(數據記錄!C17)=FALSE,0,IF(ISNUMBER(數據記錄!D17)=FALSE,0,IF(E12-D12&lt;=0,(TIMEVALUE("23:59")-D12)*24+(1/60)+E12*24,(E12-D12)*24)))</f>
        <v>24</v>
      </c>
      <c r="G12" s="217">
        <f>MAX(0,INT(數據記錄!I17))</f>
        <v>0</v>
      </c>
      <c r="H12" s="218">
        <f>MAX(0,G12*'EGSZ Country Profile'!F$9)</f>
        <v>0</v>
      </c>
      <c r="I12" s="168">
        <f>MAX(0,(MAX(IF(F12&gt;='EGSZ Country Profile'!$D$6,'EGSZ Country Profile'!D19,IF(F12&gt;'EGSZ Country Profile'!C$6,'EGSZ Country Profile'!C19,IF('EGSZ TEC'!F12&gt;'EGSZ Country Profile'!B$6,'EGSZ Country Profile'!B19,0))),IF(F12&gt;0,IF(D12=0,'EGSZ Country Profile'!B19,IF(E12=0,'EGSZ Country Profile'!B19,0)),0)))-IF(數據記錄!S17="X",0.2*'EGSZ Country Profile'!D19)-IF(數據記錄!T17="x",0.4*'EGSZ Country Profile'!D19)-IF(數據記錄!U17="x",0.4*'EGSZ Country Profile'!D19))</f>
        <v>51</v>
      </c>
      <c r="J12" s="219">
        <f>IF((數據記錄!O17/數據記錄!$Q$6+數據記錄!P17)&gt;0,(數據記錄!O17/數據記錄!$Q$6+數據記錄!P17),'EGSZ Country Profile'!K19)</f>
        <v>0</v>
      </c>
      <c r="K12" s="220">
        <f>數據記錄!Q17/數據記錄!$Q$6+數據記錄!R17</f>
        <v>0</v>
      </c>
      <c r="L12" s="221">
        <f>數據記錄!V17/數據記錄!$Q$6+數據記錄!W17</f>
        <v>1500</v>
      </c>
      <c r="M12" s="222">
        <f t="shared" si="1"/>
        <v>1551</v>
      </c>
      <c r="N12" s="223">
        <f>數據記錄!E17</f>
        <v>0</v>
      </c>
      <c r="O12" s="224">
        <f>數據記錄!G17</f>
        <v>0</v>
      </c>
    </row>
    <row r="13" spans="1:15" s="71" customFormat="1" ht="12.6" customHeight="1" x14ac:dyDescent="0.2">
      <c r="A13" s="211">
        <f>數據記錄!A18</f>
        <v>0</v>
      </c>
      <c r="B13" s="212">
        <f>數據記錄!B18</f>
        <v>46060</v>
      </c>
      <c r="C13" s="213" t="str">
        <f>數據記錄!H18</f>
        <v>Taipeh-Düsseldorf</v>
      </c>
      <c r="D13" s="214">
        <f>數據記錄!C18</f>
        <v>0</v>
      </c>
      <c r="E13" s="215">
        <f>數據記錄!D18</f>
        <v>0.3125</v>
      </c>
      <c r="F13" s="216">
        <f>IF(ISNUMBER(數據記錄!C18)=FALSE,0,IF(ISNUMBER(數據記錄!D18)=FALSE,0,IF(E13-D13&lt;=0,(TIMEVALUE("23:59")-D13)*24+(1/60)+E13*24,(E13-D13)*24)))</f>
        <v>7.5</v>
      </c>
      <c r="G13" s="217">
        <f>MAX(0,INT(數據記錄!I18))</f>
        <v>20</v>
      </c>
      <c r="H13" s="218">
        <f>MAX(0,G13*'EGSZ Country Profile'!F$9)</f>
        <v>6</v>
      </c>
      <c r="I13" s="168">
        <f>MAX(0,(MAX(IF(F13&gt;='EGSZ Country Profile'!$D$6,'EGSZ Country Profile'!D20,IF(F13&gt;'EGSZ Country Profile'!C$6,'EGSZ Country Profile'!C20,IF('EGSZ TEC'!F13&gt;'EGSZ Country Profile'!B$6,'EGSZ Country Profile'!B20,0))),IF(F13&gt;0,IF(D13=0,'EGSZ Country Profile'!B20,IF(E13=0,'EGSZ Country Profile'!B20,0)),0)))-IF(數據記錄!S18="X",0.2*'EGSZ Country Profile'!D20)-IF(數據記錄!T18="x",0.4*'EGSZ Country Profile'!D20)-IF(數據記錄!U18="x",0.4*'EGSZ Country Profile'!D20))</f>
        <v>34</v>
      </c>
      <c r="J13" s="219">
        <f>IF((數據記錄!O18/數據記錄!$Q$6+數據記錄!P18)&gt;0,(數據記錄!O18/數據記錄!$Q$6+數據記錄!P18),'EGSZ Country Profile'!K20)</f>
        <v>408.94220283533264</v>
      </c>
      <c r="K13" s="220">
        <f>數據記錄!Q18/數據記錄!$Q$6+數據記錄!R18</f>
        <v>0</v>
      </c>
      <c r="L13" s="221">
        <f>數據記錄!V18/數據記錄!$Q$6+數據記錄!W18</f>
        <v>160</v>
      </c>
      <c r="M13" s="222">
        <f t="shared" si="1"/>
        <v>608.94220283533264</v>
      </c>
      <c r="N13" s="223">
        <f>數據記錄!E18</f>
        <v>0</v>
      </c>
      <c r="O13" s="224">
        <f>數據記錄!G18</f>
        <v>0</v>
      </c>
    </row>
    <row r="14" spans="1:15" s="71" customFormat="1" ht="12.6" customHeight="1" x14ac:dyDescent="0.2">
      <c r="A14" s="211">
        <f>數據記錄!A19</f>
        <v>0</v>
      </c>
      <c r="B14" s="212">
        <f>數據記錄!B19</f>
        <v>0</v>
      </c>
      <c r="C14" s="213">
        <f>數據記錄!H19</f>
        <v>0</v>
      </c>
      <c r="D14" s="214">
        <f>數據記錄!C19</f>
        <v>0</v>
      </c>
      <c r="E14" s="215">
        <f>數據記錄!D19</f>
        <v>0</v>
      </c>
      <c r="F14" s="216">
        <f>IF(ISNUMBER(數據記錄!C19)=FALSE,0,IF(ISNUMBER(數據記錄!D19)=FALSE,0,IF(E14-D14&lt;=0,(TIMEVALUE("23:59")-D14)*24+(1/60)+E14*24,(E14-D14)*24)))</f>
        <v>0</v>
      </c>
      <c r="G14" s="217">
        <f>MAX(0,INT(數據記錄!I19))</f>
        <v>0</v>
      </c>
      <c r="H14" s="218">
        <f>MAX(0,G14*'EGSZ Country Profile'!F$9)</f>
        <v>0</v>
      </c>
      <c r="I14" s="168">
        <f>MAX(0,(MAX(IF(F14&gt;='EGSZ Country Profile'!$D$6,'EGSZ Country Profile'!D21,IF(F14&gt;'EGSZ Country Profile'!C$6,'EGSZ Country Profile'!C21,IF('EGSZ TEC'!F14&gt;'EGSZ Country Profile'!B$6,'EGSZ Country Profile'!B21,0))),IF(F14&gt;0,IF(D14=0,'EGSZ Country Profile'!B21,IF(E14=0,'EGSZ Country Profile'!B21,0)),0)))-IF(數據記錄!S19="X",0.2*'EGSZ Country Profile'!D21)-IF(數據記錄!T19="x",0.4*'EGSZ Country Profile'!D21)-IF(數據記錄!U19="x",0.4*'EGSZ Country Profile'!D21))</f>
        <v>0</v>
      </c>
      <c r="J14" s="219">
        <f>IF((數據記錄!O19/數據記錄!$Q$6+數據記錄!P19)&gt;0,(數據記錄!O19/數據記錄!$Q$6+數據記錄!P19),'EGSZ Country Profile'!K21)</f>
        <v>0</v>
      </c>
      <c r="K14" s="220">
        <f>數據記錄!Q19/數據記錄!$Q$6+數據記錄!R19</f>
        <v>0</v>
      </c>
      <c r="L14" s="221">
        <f>數據記錄!V19/數據記錄!$Q$6+數據記錄!W19</f>
        <v>0</v>
      </c>
      <c r="M14" s="222">
        <f t="shared" si="1"/>
        <v>0</v>
      </c>
      <c r="N14" s="223">
        <f>數據記錄!E19</f>
        <v>0</v>
      </c>
      <c r="O14" s="224">
        <f>數據記錄!G19</f>
        <v>0</v>
      </c>
    </row>
    <row r="15" spans="1:15" s="71" customFormat="1" ht="12.6" customHeight="1" x14ac:dyDescent="0.2">
      <c r="A15" s="211">
        <f>數據記錄!A20</f>
        <v>2</v>
      </c>
      <c r="B15" s="212">
        <f>數據記錄!B20</f>
        <v>46074</v>
      </c>
      <c r="C15" s="213" t="str">
        <f>數據記錄!H20</f>
        <v>Düsseldorf-Taipeh</v>
      </c>
      <c r="D15" s="214">
        <f>數據記錄!C20</f>
        <v>0.83333333333333337</v>
      </c>
      <c r="E15" s="215">
        <f>數據記錄!D20</f>
        <v>0</v>
      </c>
      <c r="F15" s="216">
        <f>IF(ISNUMBER(數據記錄!C20)=FALSE,0,IF(ISNUMBER(數據記錄!D20)=FALSE,0,IF(E15-D15&lt;=0,(TIMEVALUE("23:59")-D15)*24+(1/60)+E15*24,(E15-D15)*24)))</f>
        <v>3.9999999999999991</v>
      </c>
      <c r="G15" s="217">
        <f>MAX(0,INT(數據記錄!I20))</f>
        <v>20</v>
      </c>
      <c r="H15" s="218">
        <f>MAX(0,G15*'EGSZ Country Profile'!F$9)</f>
        <v>6</v>
      </c>
      <c r="I15" s="168">
        <f>MAX(0,(MAX(IF(F15&gt;='EGSZ Country Profile'!$D$6,'EGSZ Country Profile'!D22,IF(F15&gt;'EGSZ Country Profile'!C$6,'EGSZ Country Profile'!C22,IF('EGSZ TEC'!F15&gt;'EGSZ Country Profile'!B$6,'EGSZ Country Profile'!B22,0))),IF(F15&gt;0,IF(D15=0,'EGSZ Country Profile'!B22,IF(E15=0,'EGSZ Country Profile'!B22,0)),0)))-IF(數據記錄!S20="X",0.2*'EGSZ Country Profile'!D22)-IF(數據記錄!T20="x",0.4*'EGSZ Country Profile'!D22)-IF(數據記錄!U20="x",0.4*'EGSZ Country Profile'!D22))</f>
        <v>0</v>
      </c>
      <c r="J15" s="219">
        <f>IF((數據記錄!O20/數據記錄!$Q$6+數據記錄!P20)&gt;0,(數據記錄!O20/數據記錄!$Q$6+數據記錄!P20),'EGSZ Country Profile'!K22)</f>
        <v>0</v>
      </c>
      <c r="K15" s="220">
        <f>數據記錄!Q20/數據記錄!$Q$6+數據記錄!R20</f>
        <v>0</v>
      </c>
      <c r="L15" s="221">
        <f>數據記錄!V20/數據記錄!$Q$6+數據記錄!W20</f>
        <v>1800</v>
      </c>
      <c r="M15" s="222">
        <f t="shared" si="1"/>
        <v>1806</v>
      </c>
      <c r="N15" s="223" t="str">
        <f>數據記錄!E20</f>
        <v>Travel day</v>
      </c>
      <c r="O15" s="224">
        <f>數據記錄!G20</f>
        <v>0</v>
      </c>
    </row>
    <row r="16" spans="1:15" s="71" customFormat="1" ht="12.6" customHeight="1" x14ac:dyDescent="0.2">
      <c r="A16" s="211">
        <f>數據記錄!A21</f>
        <v>0</v>
      </c>
      <c r="B16" s="212">
        <f>數據記錄!B21</f>
        <v>46075</v>
      </c>
      <c r="C16" s="213" t="str">
        <f>數據記錄!H21</f>
        <v>Taipeh-Taichung City</v>
      </c>
      <c r="D16" s="214">
        <f>數據記錄!C21</f>
        <v>0</v>
      </c>
      <c r="E16" s="215">
        <f>數據記錄!D21</f>
        <v>0</v>
      </c>
      <c r="F16" s="216">
        <f>IF(ISNUMBER(數據記錄!C21)=FALSE,0,IF(ISNUMBER(數據記錄!D21)=FALSE,0,IF(E16-D16&lt;=0,(TIMEVALUE("23:59")-D16)*24+(1/60)+E16*24,(E16-D16)*24)))</f>
        <v>24</v>
      </c>
      <c r="G16" s="217">
        <f>MAX(0,INT(數據記錄!I21))</f>
        <v>0</v>
      </c>
      <c r="H16" s="218">
        <f>MAX(0,G16*'EGSZ Country Profile'!F$9)</f>
        <v>0</v>
      </c>
      <c r="I16" s="168">
        <f>MAX(0,(MAX(IF(F16&gt;='EGSZ Country Profile'!$D$6,'EGSZ Country Profile'!D23,IF(F16&gt;'EGSZ Country Profile'!C$6,'EGSZ Country Profile'!C23,IF('EGSZ TEC'!F16&gt;'EGSZ Country Profile'!B$6,'EGSZ Country Profile'!B23,0))),IF(F16&gt;0,IF(D16=0,'EGSZ Country Profile'!B23,IF(E16=0,'EGSZ Country Profile'!B23,0)),0)))-IF(數據記錄!S21="X",0.2*'EGSZ Country Profile'!D23)-IF(數據記錄!T21="x",0.4*'EGSZ Country Profile'!D23)-IF(數據記錄!U21="x",0.4*'EGSZ Country Profile'!D23))</f>
        <v>0</v>
      </c>
      <c r="J16" s="219">
        <f>IF((數據記錄!O21/數據記錄!$Q$6+數據記錄!P21)&gt;0,(數據記錄!O21/數據記錄!$Q$6+數據記錄!P21),'EGSZ Country Profile'!K23)</f>
        <v>0</v>
      </c>
      <c r="K16" s="220">
        <f>數據記錄!Q21/數據記錄!$Q$6+數據記錄!R21</f>
        <v>0</v>
      </c>
      <c r="L16" s="221">
        <f>數據記錄!V21/數據記錄!$Q$6+數據記錄!W21</f>
        <v>34.078516902944386</v>
      </c>
      <c r="M16" s="222">
        <f t="shared" si="1"/>
        <v>34.078516902944386</v>
      </c>
      <c r="N16" s="223" t="str">
        <f>數據記錄!E21</f>
        <v>International Export Company</v>
      </c>
      <c r="O16" s="224">
        <f>數據記錄!G21</f>
        <v>0</v>
      </c>
    </row>
    <row r="17" spans="1:15" s="71" customFormat="1" ht="12.6" customHeight="1" x14ac:dyDescent="0.2">
      <c r="A17" s="211">
        <f>數據記錄!A22</f>
        <v>0</v>
      </c>
      <c r="B17" s="212">
        <f>數據記錄!B22</f>
        <v>46076</v>
      </c>
      <c r="C17" s="213" t="str">
        <f>數據記錄!H22</f>
        <v>Taichung City</v>
      </c>
      <c r="D17" s="214">
        <f>數據記錄!C22</f>
        <v>0</v>
      </c>
      <c r="E17" s="215">
        <f>數據記錄!D22</f>
        <v>0</v>
      </c>
      <c r="F17" s="216">
        <f>IF(ISNUMBER(數據記錄!C22)=FALSE,0,IF(ISNUMBER(數據記錄!D22)=FALSE,0,IF(E17-D17&lt;=0,(TIMEVALUE("23:59")-D17)*24+(1/60)+E17*24,(E17-D17)*24)))</f>
        <v>24</v>
      </c>
      <c r="G17" s="217">
        <f>MAX(0,INT(數據記錄!I22))</f>
        <v>0</v>
      </c>
      <c r="H17" s="218">
        <f>MAX(0,G17*'EGSZ Country Profile'!F$9)</f>
        <v>0</v>
      </c>
      <c r="I17" s="168">
        <f>MAX(0,(MAX(IF(F17&gt;='EGSZ Country Profile'!$D$6,'EGSZ Country Profile'!D24,IF(F17&gt;'EGSZ Country Profile'!C$6,'EGSZ Country Profile'!C24,IF('EGSZ TEC'!F17&gt;'EGSZ Country Profile'!B$6,'EGSZ Country Profile'!B24,0))),IF(F17&gt;0,IF(D17=0,'EGSZ Country Profile'!B24,IF(E17=0,'EGSZ Country Profile'!B24,0)),0)))-IF(數據記錄!S22="X",0.2*'EGSZ Country Profile'!D24)-IF(數據記錄!T22="x",0.4*'EGSZ Country Profile'!D24)-IF(數據記錄!U22="x",0.4*'EGSZ Country Profile'!D24))</f>
        <v>0</v>
      </c>
      <c r="J17" s="219">
        <f>IF((數據記錄!O22/數據記錄!$Q$6+數據記錄!P22)&gt;0,(數據記錄!O22/數據記錄!$Q$6+數據記錄!P22),'EGSZ Country Profile'!K24)</f>
        <v>0</v>
      </c>
      <c r="K17" s="220">
        <f>數據記錄!Q22/數據記錄!$Q$6+數據記錄!R22</f>
        <v>122.68266085059979</v>
      </c>
      <c r="L17" s="221">
        <f>數據記錄!V22/數據記錄!$Q$6+數據記錄!W22</f>
        <v>0</v>
      </c>
      <c r="M17" s="222">
        <f t="shared" si="1"/>
        <v>122.68266085059979</v>
      </c>
      <c r="N17" s="223" t="str">
        <f>數據記錄!E22</f>
        <v>International Export Company</v>
      </c>
      <c r="O17" s="224">
        <f>數據記錄!G22</f>
        <v>0</v>
      </c>
    </row>
    <row r="18" spans="1:15" s="71" customFormat="1" ht="12.6" customHeight="1" x14ac:dyDescent="0.2">
      <c r="A18" s="211">
        <f>數據記錄!A23</f>
        <v>0</v>
      </c>
      <c r="B18" s="212">
        <f>數據記錄!B23</f>
        <v>46077</v>
      </c>
      <c r="C18" s="213" t="str">
        <f>數據記錄!H23</f>
        <v>Taichung City</v>
      </c>
      <c r="D18" s="214">
        <f>數據記錄!C23</f>
        <v>0</v>
      </c>
      <c r="E18" s="215">
        <f>數據記錄!D23</f>
        <v>0</v>
      </c>
      <c r="F18" s="216">
        <f>IF(ISNUMBER(數據記錄!C23)=FALSE,0,IF(ISNUMBER(數據記錄!D23)=FALSE,0,IF(E18-D18&lt;=0,(TIMEVALUE("23:59")-D18)*24+(1/60)+E18*24,(E18-D18)*24)))</f>
        <v>24</v>
      </c>
      <c r="G18" s="217">
        <f>MAX(0,INT(數據記錄!I23))</f>
        <v>0</v>
      </c>
      <c r="H18" s="218">
        <f>MAX(0,G18*'EGSZ Country Profile'!F$9)</f>
        <v>0</v>
      </c>
      <c r="I18" s="168">
        <f>MAX(0,(MAX(IF(F18&gt;='EGSZ Country Profile'!$D$6,'EGSZ Country Profile'!D25,IF(F18&gt;'EGSZ Country Profile'!C$6,'EGSZ Country Profile'!C25,IF('EGSZ TEC'!F18&gt;'EGSZ Country Profile'!B$6,'EGSZ Country Profile'!B25,0))),IF(F18&gt;0,IF(D18=0,'EGSZ Country Profile'!B25,IF(E18=0,'EGSZ Country Profile'!B25,0)),0)))-IF(數據記錄!S23="X",0.2*'EGSZ Country Profile'!D25)-IF(數據記錄!T23="x",0.4*'EGSZ Country Profile'!D25)-IF(數據記錄!U23="x",0.4*'EGSZ Country Profile'!D25))</f>
        <v>0</v>
      </c>
      <c r="J18" s="219">
        <f>IF((數據記錄!O23/數據記錄!$Q$6+數據記錄!P23)&gt;0,(數據記錄!O23/數據記錄!$Q$6+數據記錄!P23),'EGSZ Country Profile'!K25)</f>
        <v>0</v>
      </c>
      <c r="K18" s="220">
        <f>數據記錄!Q23/數據記錄!$Q$6+數據記錄!R23</f>
        <v>0</v>
      </c>
      <c r="L18" s="221">
        <f>數據記錄!V23/數據記錄!$Q$6+數據記錄!W23</f>
        <v>0</v>
      </c>
      <c r="M18" s="222">
        <f t="shared" si="1"/>
        <v>0</v>
      </c>
      <c r="N18" s="223" t="str">
        <f>數據記錄!E23</f>
        <v>International Export Company</v>
      </c>
      <c r="O18" s="224">
        <f>數據記錄!G23</f>
        <v>0</v>
      </c>
    </row>
    <row r="19" spans="1:15" s="71" customFormat="1" ht="12.6" customHeight="1" x14ac:dyDescent="0.2">
      <c r="A19" s="211">
        <f>數據記錄!A24</f>
        <v>0</v>
      </c>
      <c r="B19" s="212">
        <f>數據記錄!B24</f>
        <v>46078</v>
      </c>
      <c r="C19" s="213" t="str">
        <f>數據記錄!H24</f>
        <v>Taichung City-Taipeh</v>
      </c>
      <c r="D19" s="214">
        <f>數據記錄!C24</f>
        <v>0</v>
      </c>
      <c r="E19" s="215">
        <f>數據記錄!D24</f>
        <v>0</v>
      </c>
      <c r="F19" s="216">
        <f>IF(ISNUMBER(數據記錄!C24)=FALSE,0,IF(ISNUMBER(數據記錄!D24)=FALSE,0,IF(E19-D19&lt;=0,(TIMEVALUE("23:59")-D19)*24+(1/60)+E19*24,(E19-D19)*24)))</f>
        <v>24</v>
      </c>
      <c r="G19" s="217">
        <f>MAX(0,INT(數據記錄!I24))</f>
        <v>0</v>
      </c>
      <c r="H19" s="218">
        <f>MAX(0,G19*'EGSZ Country Profile'!F$9)</f>
        <v>0</v>
      </c>
      <c r="I19" s="168">
        <f>MAX(0,(MAX(IF(F19&gt;='EGSZ Country Profile'!$D$6,'EGSZ Country Profile'!D26,IF(F19&gt;'EGSZ Country Profile'!C$6,'EGSZ Country Profile'!C26,IF('EGSZ TEC'!F19&gt;'EGSZ Country Profile'!B$6,'EGSZ Country Profile'!B26,0))),IF(F19&gt;0,IF(D19=0,'EGSZ Country Profile'!B26,IF(E19=0,'EGSZ Country Profile'!B26,0)),0)))-IF(數據記錄!S24="X",0.2*'EGSZ Country Profile'!D26)-IF(數據記錄!T24="x",0.4*'EGSZ Country Profile'!D26)-IF(數據記錄!U24="x",0.4*'EGSZ Country Profile'!D26))</f>
        <v>0</v>
      </c>
      <c r="J19" s="219">
        <f>IF((數據記錄!O24/數據記錄!$Q$6+數據記錄!P24)&gt;0,(數據記錄!O24/數據記錄!$Q$6+數據記錄!P24),'EGSZ Country Profile'!K26)</f>
        <v>0</v>
      </c>
      <c r="K19" s="220">
        <f>數據記錄!Q24/數據記錄!$Q$6+數據記錄!R24</f>
        <v>0</v>
      </c>
      <c r="L19" s="221">
        <f>數據記錄!V24/數據記錄!$Q$6+數據記錄!W24</f>
        <v>95.419847328244273</v>
      </c>
      <c r="M19" s="222">
        <f t="shared" si="1"/>
        <v>95.419847328244273</v>
      </c>
      <c r="N19" s="223" t="str">
        <f>數據記錄!E24</f>
        <v>International Export Company</v>
      </c>
      <c r="O19" s="224">
        <f>數據記錄!G24</f>
        <v>0</v>
      </c>
    </row>
    <row r="20" spans="1:15" s="71" customFormat="1" ht="12.6" customHeight="1" x14ac:dyDescent="0.2">
      <c r="A20" s="211">
        <f>數據記錄!A25</f>
        <v>0</v>
      </c>
      <c r="B20" s="212">
        <f>數據記錄!B25</f>
        <v>46079</v>
      </c>
      <c r="C20" s="213" t="str">
        <f>數據記錄!H25</f>
        <v>Taipeh-Düsseldorf</v>
      </c>
      <c r="D20" s="214">
        <f>數據記錄!C25</f>
        <v>0</v>
      </c>
      <c r="E20" s="215">
        <f>數據記錄!D25</f>
        <v>0</v>
      </c>
      <c r="F20" s="216">
        <f>IF(ISNUMBER(數據記錄!C25)=FALSE,0,IF(ISNUMBER(數據記錄!D25)=FALSE,0,IF(E20-D20&lt;=0,(TIMEVALUE("23:59")-D20)*24+(1/60)+E20*24,(E20-D20)*24)))</f>
        <v>24</v>
      </c>
      <c r="G20" s="217">
        <f>MAX(0,INT(數據記錄!I25))</f>
        <v>20</v>
      </c>
      <c r="H20" s="218">
        <f>MAX(0,G20*'EGSZ Country Profile'!F$9)</f>
        <v>6</v>
      </c>
      <c r="I20" s="168">
        <f>MAX(0,(MAX(IF(F20&gt;='EGSZ Country Profile'!$D$6,'EGSZ Country Profile'!D27,IF(F20&gt;'EGSZ Country Profile'!C$6,'EGSZ Country Profile'!C27,IF('EGSZ TEC'!F20&gt;'EGSZ Country Profile'!B$6,'EGSZ Country Profile'!B27,0))),IF(F20&gt;0,IF(D20=0,'EGSZ Country Profile'!B27,IF(E20=0,'EGSZ Country Profile'!B27,0)),0)))-IF(數據記錄!S25="X",0.2*'EGSZ Country Profile'!D27)-IF(數據記錄!T25="x",0.4*'EGSZ Country Profile'!D27)-IF(數據記錄!U25="x",0.4*'EGSZ Country Profile'!D27))</f>
        <v>0</v>
      </c>
      <c r="J20" s="219">
        <f>IF((數據記錄!O25/數據記錄!$Q$6+數據記錄!P25)&gt;0,(數據記錄!O25/數據記錄!$Q$6+數據記錄!P25),'EGSZ Country Profile'!K27)</f>
        <v>115.8669574700109</v>
      </c>
      <c r="K20" s="220">
        <f>數據記錄!Q25/數據記錄!$Q$6+數據記錄!R25</f>
        <v>0</v>
      </c>
      <c r="L20" s="221">
        <f>數據記錄!V25/數據記錄!$Q$6+數據記錄!W25</f>
        <v>0</v>
      </c>
      <c r="M20" s="222">
        <f t="shared" si="1"/>
        <v>121.8669574700109</v>
      </c>
      <c r="N20" s="223" t="str">
        <f>數據記錄!E25</f>
        <v>Travel day</v>
      </c>
      <c r="O20" s="224">
        <f>數據記錄!G25</f>
        <v>0</v>
      </c>
    </row>
    <row r="21" spans="1:15" s="71" customFormat="1" ht="12.6" customHeight="1" x14ac:dyDescent="0.2">
      <c r="A21" s="211">
        <f>數據記錄!A26</f>
        <v>0</v>
      </c>
      <c r="B21" s="212">
        <f>數據記錄!B26</f>
        <v>0</v>
      </c>
      <c r="C21" s="213">
        <f>數據記錄!H26</f>
        <v>0</v>
      </c>
      <c r="D21" s="214">
        <f>數據記錄!C26</f>
        <v>0</v>
      </c>
      <c r="E21" s="215">
        <f>數據記錄!D26</f>
        <v>0</v>
      </c>
      <c r="F21" s="216">
        <f>IF(ISNUMBER(數據記錄!C26)=FALSE,0,IF(ISNUMBER(數據記錄!D26)=FALSE,0,IF(E21-D21&lt;=0,(TIMEVALUE("23:59")-D21)*24+(1/60)+E21*24,(E21-D21)*24)))</f>
        <v>0</v>
      </c>
      <c r="G21" s="217">
        <f>MAX(0,INT(數據記錄!I26))</f>
        <v>0</v>
      </c>
      <c r="H21" s="218">
        <f>MAX(0,G21*'EGSZ Country Profile'!F$9)</f>
        <v>0</v>
      </c>
      <c r="I21" s="168">
        <f>MAX(0,(MAX(IF(F21&gt;='EGSZ Country Profile'!$D$6,'EGSZ Country Profile'!D28,IF(F21&gt;'EGSZ Country Profile'!C$6,'EGSZ Country Profile'!C28,IF('EGSZ TEC'!F21&gt;'EGSZ Country Profile'!B$6,'EGSZ Country Profile'!B28,0))),IF(F21&gt;0,IF(D21=0,'EGSZ Country Profile'!B28,IF(E21=0,'EGSZ Country Profile'!B28,0)),0)))-IF(數據記錄!S26="X",0.2*'EGSZ Country Profile'!D28)-IF(數據記錄!T26="x",0.4*'EGSZ Country Profile'!D28)-IF(數據記錄!U26="x",0.4*'EGSZ Country Profile'!D28))</f>
        <v>0</v>
      </c>
      <c r="J21" s="219">
        <f>IF((數據記錄!O26/數據記錄!$Q$6+數據記錄!P26)&gt;0,(數據記錄!O26/數據記錄!$Q$6+數據記錄!P26),'EGSZ Country Profile'!K28)</f>
        <v>0</v>
      </c>
      <c r="K21" s="220">
        <f>數據記錄!Q26/數據記錄!$Q$6+數據記錄!R26</f>
        <v>0</v>
      </c>
      <c r="L21" s="221">
        <f>數據記錄!V26/數據記錄!$Q$6+數據記錄!W26</f>
        <v>0</v>
      </c>
      <c r="M21" s="222">
        <f t="shared" si="1"/>
        <v>0</v>
      </c>
      <c r="N21" s="223">
        <f>數據記錄!E26</f>
        <v>0</v>
      </c>
      <c r="O21" s="224">
        <f>數據記錄!G26</f>
        <v>0</v>
      </c>
    </row>
    <row r="22" spans="1:15" s="71" customFormat="1" ht="12.6" customHeight="1" x14ac:dyDescent="0.2">
      <c r="A22" s="211">
        <f>數據記錄!A27</f>
        <v>0</v>
      </c>
      <c r="B22" s="212">
        <f>數據記錄!B27</f>
        <v>0</v>
      </c>
      <c r="C22" s="213">
        <f>數據記錄!H27</f>
        <v>0</v>
      </c>
      <c r="D22" s="214">
        <f>數據記錄!C27</f>
        <v>0</v>
      </c>
      <c r="E22" s="215">
        <f>數據記錄!D27</f>
        <v>0</v>
      </c>
      <c r="F22" s="216">
        <f>IF(ISNUMBER(數據記錄!C27)=FALSE,0,IF(ISNUMBER(數據記錄!D27)=FALSE,0,IF(E22-D22&lt;=0,(TIMEVALUE("23:59")-D22)*24+(1/60)+E22*24,(E22-D22)*24)))</f>
        <v>0</v>
      </c>
      <c r="G22" s="217">
        <f>MAX(0,INT(數據記錄!I27))</f>
        <v>0</v>
      </c>
      <c r="H22" s="218">
        <f>MAX(0,G22*'EGSZ Country Profile'!F$9)</f>
        <v>0</v>
      </c>
      <c r="I22" s="168">
        <f>MAX(0,(MAX(IF(F22&gt;='EGSZ Country Profile'!$D$6,'EGSZ Country Profile'!D29,IF(F22&gt;'EGSZ Country Profile'!C$6,'EGSZ Country Profile'!C29,IF('EGSZ TEC'!F22&gt;'EGSZ Country Profile'!B$6,'EGSZ Country Profile'!B29,0))),IF(F22&gt;0,IF(D22=0,'EGSZ Country Profile'!B29,IF(E22=0,'EGSZ Country Profile'!B29,0)),0)))-IF(數據記錄!S27="X",0.2*'EGSZ Country Profile'!D29)-IF(數據記錄!T27="x",0.4*'EGSZ Country Profile'!D29)-IF(數據記錄!U27="x",0.4*'EGSZ Country Profile'!D29))</f>
        <v>0</v>
      </c>
      <c r="J22" s="219">
        <f>IF((數據記錄!O27/數據記錄!$Q$6+數據記錄!P27)&gt;0,(數據記錄!O27/數據記錄!$Q$6+數據記錄!P27),'EGSZ Country Profile'!K29)</f>
        <v>0</v>
      </c>
      <c r="K22" s="220">
        <f>數據記錄!Q27/數據記錄!$Q$6+數據記錄!R27</f>
        <v>0</v>
      </c>
      <c r="L22" s="221">
        <f>數據記錄!V27/數據記錄!$Q$6+數據記錄!W27</f>
        <v>0</v>
      </c>
      <c r="M22" s="222">
        <f t="shared" si="1"/>
        <v>0</v>
      </c>
      <c r="N22" s="223">
        <f>數據記錄!E27</f>
        <v>0</v>
      </c>
      <c r="O22" s="224">
        <f>數據記錄!G27</f>
        <v>0</v>
      </c>
    </row>
    <row r="23" spans="1:15" s="71" customFormat="1" ht="12.6" customHeight="1" x14ac:dyDescent="0.2">
      <c r="A23" s="211">
        <f>數據記錄!A28</f>
        <v>0</v>
      </c>
      <c r="B23" s="212">
        <f>數據記錄!B28</f>
        <v>0</v>
      </c>
      <c r="C23" s="213">
        <f>數據記錄!H28</f>
        <v>0</v>
      </c>
      <c r="D23" s="214">
        <f>數據記錄!C28</f>
        <v>0</v>
      </c>
      <c r="E23" s="215">
        <f>數據記錄!D28</f>
        <v>0</v>
      </c>
      <c r="F23" s="216">
        <f>IF(ISNUMBER(數據記錄!C28)=FALSE,0,IF(ISNUMBER(數據記錄!D28)=FALSE,0,IF(E23-D23&lt;=0,(TIMEVALUE("23:59")-D23)*24+(1/60)+E23*24,(E23-D23)*24)))</f>
        <v>0</v>
      </c>
      <c r="G23" s="217">
        <f>MAX(0,INT(數據記錄!I28))</f>
        <v>0</v>
      </c>
      <c r="H23" s="218">
        <f>MAX(0,G23*'EGSZ Country Profile'!F$9)</f>
        <v>0</v>
      </c>
      <c r="I23" s="168">
        <f>MAX(0,(MAX(IF(F23&gt;='EGSZ Country Profile'!$D$6,'EGSZ Country Profile'!D30,IF(F23&gt;'EGSZ Country Profile'!C$6,'EGSZ Country Profile'!C30,IF('EGSZ TEC'!F23&gt;'EGSZ Country Profile'!B$6,'EGSZ Country Profile'!B30,0))),IF(F23&gt;0,IF(D23=0,'EGSZ Country Profile'!B30,IF(E23=0,'EGSZ Country Profile'!B30,0)),0)))-IF(數據記錄!S28="X",0.2*'EGSZ Country Profile'!D30)-IF(數據記錄!T28="x",0.4*'EGSZ Country Profile'!D30)-IF(數據記錄!U28="x",0.4*'EGSZ Country Profile'!D30))</f>
        <v>0</v>
      </c>
      <c r="J23" s="219">
        <f>IF((數據記錄!O28/數據記錄!$Q$6+數據記錄!P28)&gt;0,(數據記錄!O28/數據記錄!$Q$6+數據記錄!P28),'EGSZ Country Profile'!K30)</f>
        <v>0</v>
      </c>
      <c r="K23" s="220">
        <f>數據記錄!Q28/數據記錄!$Q$6+數據記錄!R28</f>
        <v>0</v>
      </c>
      <c r="L23" s="221">
        <f>數據記錄!V28/數據記錄!$Q$6+數據記錄!W28</f>
        <v>0</v>
      </c>
      <c r="M23" s="222">
        <f t="shared" si="1"/>
        <v>0</v>
      </c>
      <c r="N23" s="223">
        <f>數據記錄!E28</f>
        <v>0</v>
      </c>
      <c r="O23" s="224">
        <f>數據記錄!G28</f>
        <v>0</v>
      </c>
    </row>
    <row r="24" spans="1:15" s="71" customFormat="1" ht="12.6" customHeight="1" x14ac:dyDescent="0.2">
      <c r="A24" s="211">
        <f>數據記錄!A29</f>
        <v>0</v>
      </c>
      <c r="B24" s="212">
        <f>數據記錄!B29</f>
        <v>0</v>
      </c>
      <c r="C24" s="213">
        <f>數據記錄!H29</f>
        <v>0</v>
      </c>
      <c r="D24" s="214">
        <f>數據記錄!C29</f>
        <v>0</v>
      </c>
      <c r="E24" s="215">
        <f>數據記錄!D29</f>
        <v>0</v>
      </c>
      <c r="F24" s="216">
        <f>IF(ISNUMBER(數據記錄!C29)=FALSE,0,IF(ISNUMBER(數據記錄!D29)=FALSE,0,IF(E24-D24&lt;=0,(TIMEVALUE("23:59")-D24)*24+(1/60)+E24*24,(E24-D24)*24)))</f>
        <v>0</v>
      </c>
      <c r="G24" s="217">
        <f>MAX(0,INT(數據記錄!I29))</f>
        <v>0</v>
      </c>
      <c r="H24" s="218">
        <f>MAX(0,G24*'EGSZ Country Profile'!F$9)</f>
        <v>0</v>
      </c>
      <c r="I24" s="168">
        <f>MAX(0,(MAX(IF(F24&gt;='EGSZ Country Profile'!$D$6,'EGSZ Country Profile'!D31,IF(F24&gt;'EGSZ Country Profile'!C$6,'EGSZ Country Profile'!C31,IF('EGSZ TEC'!F24&gt;'EGSZ Country Profile'!B$6,'EGSZ Country Profile'!B31,0))),IF(F24&gt;0,IF(D24=0,'EGSZ Country Profile'!B31,IF(E24=0,'EGSZ Country Profile'!B31,0)),0)))-IF(數據記錄!S29="X",0.2*'EGSZ Country Profile'!D31)-IF(數據記錄!T29="x",0.4*'EGSZ Country Profile'!D31)-IF(數據記錄!U29="x",0.4*'EGSZ Country Profile'!D31))</f>
        <v>0</v>
      </c>
      <c r="J24" s="219">
        <f>IF((數據記錄!O29/數據記錄!$Q$6+數據記錄!P29)&gt;0,(數據記錄!O29/數據記錄!$Q$6+數據記錄!P29),'EGSZ Country Profile'!K31)</f>
        <v>0</v>
      </c>
      <c r="K24" s="220">
        <f>數據記錄!Q29/數據記錄!$Q$6+數據記錄!R29</f>
        <v>0</v>
      </c>
      <c r="L24" s="221">
        <f>數據記錄!V29/數據記錄!$Q$6+數據記錄!W29</f>
        <v>0</v>
      </c>
      <c r="M24" s="222">
        <f t="shared" si="1"/>
        <v>0</v>
      </c>
      <c r="N24" s="223">
        <f>數據記錄!E29</f>
        <v>0</v>
      </c>
      <c r="O24" s="224">
        <f>數據記錄!G29</f>
        <v>0</v>
      </c>
    </row>
    <row r="25" spans="1:15" s="71" customFormat="1" ht="12.6" customHeight="1" x14ac:dyDescent="0.2">
      <c r="A25" s="211">
        <f>數據記錄!A30</f>
        <v>0</v>
      </c>
      <c r="B25" s="212">
        <f>數據記錄!B30</f>
        <v>0</v>
      </c>
      <c r="C25" s="213">
        <f>數據記錄!H30</f>
        <v>0</v>
      </c>
      <c r="D25" s="214">
        <f>數據記錄!C30</f>
        <v>0</v>
      </c>
      <c r="E25" s="215">
        <f>數據記錄!D30</f>
        <v>0</v>
      </c>
      <c r="F25" s="216">
        <f>IF(ISNUMBER(數據記錄!C30)=FALSE,0,IF(ISNUMBER(數據記錄!D30)=FALSE,0,IF(E25-D25&lt;=0,(TIMEVALUE("23:59")-D25)*24+(1/60)+E25*24,(E25-D25)*24)))</f>
        <v>0</v>
      </c>
      <c r="G25" s="217">
        <f>MAX(0,INT(數據記錄!I30))</f>
        <v>0</v>
      </c>
      <c r="H25" s="218">
        <f>MAX(0,G25*'EGSZ Country Profile'!F$9)</f>
        <v>0</v>
      </c>
      <c r="I25" s="168">
        <f>MAX(0,(MAX(IF(F25&gt;='EGSZ Country Profile'!$D$6,'EGSZ Country Profile'!D32,IF(F25&gt;'EGSZ Country Profile'!C$6,'EGSZ Country Profile'!C32,IF('EGSZ TEC'!F25&gt;'EGSZ Country Profile'!B$6,'EGSZ Country Profile'!B32,0))),IF(F25&gt;0,IF(D25=0,'EGSZ Country Profile'!B32,IF(E25=0,'EGSZ Country Profile'!B32,0)),0)))-IF(數據記錄!S30="X",0.2*'EGSZ Country Profile'!D32)-IF(數據記錄!T30="x",0.4*'EGSZ Country Profile'!D32)-IF(數據記錄!U30="x",0.4*'EGSZ Country Profile'!D32))</f>
        <v>0</v>
      </c>
      <c r="J25" s="219">
        <f>IF((數據記錄!O30/數據記錄!$Q$6+數據記錄!P30)&gt;0,(數據記錄!O30/數據記錄!$Q$6+數據記錄!P30),'EGSZ Country Profile'!K32)</f>
        <v>0</v>
      </c>
      <c r="K25" s="220">
        <f>數據記錄!Q30/數據記錄!$Q$6+數據記錄!R30</f>
        <v>0</v>
      </c>
      <c r="L25" s="221">
        <f>數據記錄!V30/數據記錄!$Q$6+數據記錄!W30</f>
        <v>0</v>
      </c>
      <c r="M25" s="222">
        <f t="shared" si="1"/>
        <v>0</v>
      </c>
      <c r="N25" s="223">
        <f>數據記錄!E30</f>
        <v>0</v>
      </c>
      <c r="O25" s="224">
        <f>數據記錄!G30</f>
        <v>0</v>
      </c>
    </row>
    <row r="26" spans="1:15" s="71" customFormat="1" ht="12.6" customHeight="1" x14ac:dyDescent="0.2">
      <c r="A26" s="211">
        <f>數據記錄!A31</f>
        <v>0</v>
      </c>
      <c r="B26" s="212">
        <f>數據記錄!B31</f>
        <v>0</v>
      </c>
      <c r="C26" s="213">
        <f>數據記錄!H31</f>
        <v>0</v>
      </c>
      <c r="D26" s="214">
        <f>數據記錄!C31</f>
        <v>0</v>
      </c>
      <c r="E26" s="215">
        <f>數據記錄!D31</f>
        <v>0</v>
      </c>
      <c r="F26" s="216">
        <f>IF(ISNUMBER(數據記錄!C31)=FALSE,0,IF(ISNUMBER(數據記錄!D31)=FALSE,0,IF(E26-D26&lt;=0,(TIMEVALUE("23:59")-D26)*24+(1/60)+E26*24,(E26-D26)*24)))</f>
        <v>0</v>
      </c>
      <c r="G26" s="217">
        <f>MAX(0,INT(數據記錄!I31))</f>
        <v>0</v>
      </c>
      <c r="H26" s="218">
        <f>MAX(0,G26*'EGSZ Country Profile'!F$9)</f>
        <v>0</v>
      </c>
      <c r="I26" s="168">
        <f>MAX(0,(MAX(IF(F26&gt;='EGSZ Country Profile'!$D$6,'EGSZ Country Profile'!D33,IF(F26&gt;'EGSZ Country Profile'!C$6,'EGSZ Country Profile'!C33,IF('EGSZ TEC'!F26&gt;'EGSZ Country Profile'!B$6,'EGSZ Country Profile'!B33,0))),IF(F26&gt;0,IF(D26=0,'EGSZ Country Profile'!B33,IF(E26=0,'EGSZ Country Profile'!B33,0)),0)))-IF(數據記錄!S31="X",0.2*'EGSZ Country Profile'!D33)-IF(數據記錄!T31="x",0.4*'EGSZ Country Profile'!D33)-IF(數據記錄!U31="x",0.4*'EGSZ Country Profile'!D33))</f>
        <v>0</v>
      </c>
      <c r="J26" s="219">
        <f>IF((數據記錄!O31/數據記錄!$Q$6+數據記錄!P31)&gt;0,(數據記錄!O31/數據記錄!$Q$6+數據記錄!P31),'EGSZ Country Profile'!K33)</f>
        <v>0</v>
      </c>
      <c r="K26" s="220">
        <f>數據記錄!Q31/數據記錄!$Q$6+數據記錄!R31</f>
        <v>0</v>
      </c>
      <c r="L26" s="221">
        <f>數據記錄!V31/數據記錄!$Q$6+數據記錄!W31</f>
        <v>0</v>
      </c>
      <c r="M26" s="222">
        <f t="shared" si="1"/>
        <v>0</v>
      </c>
      <c r="N26" s="223">
        <f>數據記錄!E31</f>
        <v>0</v>
      </c>
      <c r="O26" s="224">
        <f>數據記錄!G31</f>
        <v>0</v>
      </c>
    </row>
    <row r="27" spans="1:15" s="71" customFormat="1" ht="12.6" customHeight="1" x14ac:dyDescent="0.2">
      <c r="A27" s="211">
        <f>數據記錄!A32</f>
        <v>0</v>
      </c>
      <c r="B27" s="212">
        <f>數據記錄!B32</f>
        <v>0</v>
      </c>
      <c r="C27" s="213">
        <f>數據記錄!H32</f>
        <v>0</v>
      </c>
      <c r="D27" s="214">
        <f>數據記錄!C32</f>
        <v>0</v>
      </c>
      <c r="E27" s="215">
        <f>數據記錄!D32</f>
        <v>0</v>
      </c>
      <c r="F27" s="216">
        <f>IF(ISNUMBER(數據記錄!C32)=FALSE,0,IF(ISNUMBER(數據記錄!D32)=FALSE,0,IF(E27-D27&lt;=0,(TIMEVALUE("23:59")-D27)*24+(1/60)+E27*24,(E27-D27)*24)))</f>
        <v>0</v>
      </c>
      <c r="G27" s="217">
        <f>MAX(0,INT(數據記錄!I32))</f>
        <v>0</v>
      </c>
      <c r="H27" s="218">
        <f>MAX(0,G27*'EGSZ Country Profile'!F$9)</f>
        <v>0</v>
      </c>
      <c r="I27" s="168">
        <f>MAX(0,(MAX(IF(F27&gt;='EGSZ Country Profile'!$D$6,'EGSZ Country Profile'!D34,IF(F27&gt;'EGSZ Country Profile'!C$6,'EGSZ Country Profile'!C34,IF('EGSZ TEC'!F27&gt;'EGSZ Country Profile'!B$6,'EGSZ Country Profile'!B34,0))),IF(F27&gt;0,IF(D27=0,'EGSZ Country Profile'!B34,IF(E27=0,'EGSZ Country Profile'!B34,0)),0)))-IF(數據記錄!S32="X",0.2*'EGSZ Country Profile'!D34)-IF(數據記錄!T32="x",0.4*'EGSZ Country Profile'!D34)-IF(數據記錄!U32="x",0.4*'EGSZ Country Profile'!D34))</f>
        <v>0</v>
      </c>
      <c r="J27" s="219">
        <f>IF((數據記錄!O32/數據記錄!$Q$6+數據記錄!P32)&gt;0,(數據記錄!O32/數據記錄!$Q$6+數據記錄!P32),'EGSZ Country Profile'!K34)</f>
        <v>0</v>
      </c>
      <c r="K27" s="220">
        <f>數據記錄!Q32/數據記錄!$Q$6+數據記錄!R32</f>
        <v>0</v>
      </c>
      <c r="L27" s="221">
        <f>數據記錄!V32/數據記錄!$Q$6+數據記錄!W32</f>
        <v>0</v>
      </c>
      <c r="M27" s="222">
        <f t="shared" si="1"/>
        <v>0</v>
      </c>
      <c r="N27" s="223">
        <f>數據記錄!E32</f>
        <v>0</v>
      </c>
      <c r="O27" s="224">
        <f>數據記錄!G32</f>
        <v>0</v>
      </c>
    </row>
    <row r="28" spans="1:15" s="71" customFormat="1" ht="12.6" customHeight="1" x14ac:dyDescent="0.2">
      <c r="A28" s="211">
        <f>數據記錄!A33</f>
        <v>0</v>
      </c>
      <c r="B28" s="212">
        <f>數據記錄!B33</f>
        <v>0</v>
      </c>
      <c r="C28" s="213">
        <f>數據記錄!H33</f>
        <v>0</v>
      </c>
      <c r="D28" s="214">
        <f>數據記錄!C33</f>
        <v>0</v>
      </c>
      <c r="E28" s="215">
        <f>數據記錄!D33</f>
        <v>0</v>
      </c>
      <c r="F28" s="216">
        <f>IF(ISNUMBER(數據記錄!C33)=FALSE,0,IF(ISNUMBER(數據記錄!D33)=FALSE,0,IF(E28-D28&lt;=0,(TIMEVALUE("23:59")-D28)*24+(1/60)+E28*24,(E28-D28)*24)))</f>
        <v>0</v>
      </c>
      <c r="G28" s="217">
        <f>MAX(0,INT(數據記錄!I33))</f>
        <v>0</v>
      </c>
      <c r="H28" s="218">
        <f>MAX(0,G28*'EGSZ Country Profile'!F$9)</f>
        <v>0</v>
      </c>
      <c r="I28" s="168">
        <f>MAX(0,(MAX(IF(F28&gt;='EGSZ Country Profile'!$D$6,'EGSZ Country Profile'!D35,IF(F28&gt;'EGSZ Country Profile'!C$6,'EGSZ Country Profile'!C35,IF('EGSZ TEC'!F28&gt;'EGSZ Country Profile'!B$6,'EGSZ Country Profile'!B35,0))),IF(F28&gt;0,IF(D28=0,'EGSZ Country Profile'!B35,IF(E28=0,'EGSZ Country Profile'!B35,0)),0)))-IF(數據記錄!S33="X",0.2*'EGSZ Country Profile'!D35)-IF(數據記錄!T33="x",0.4*'EGSZ Country Profile'!D35)-IF(數據記錄!U33="x",0.4*'EGSZ Country Profile'!D35))</f>
        <v>0</v>
      </c>
      <c r="J28" s="219">
        <f>IF((數據記錄!O33/數據記錄!$Q$6+數據記錄!P33)&gt;0,(數據記錄!O33/數據記錄!$Q$6+數據記錄!P33),'EGSZ Country Profile'!K35)</f>
        <v>0</v>
      </c>
      <c r="K28" s="220">
        <f>數據記錄!Q33/數據記錄!$Q$6+數據記錄!R33</f>
        <v>0</v>
      </c>
      <c r="L28" s="221">
        <f>數據記錄!V33/數據記錄!$Q$6+數據記錄!W33</f>
        <v>0</v>
      </c>
      <c r="M28" s="222">
        <f t="shared" si="1"/>
        <v>0</v>
      </c>
      <c r="N28" s="223">
        <f>數據記錄!E33</f>
        <v>0</v>
      </c>
      <c r="O28" s="224">
        <f>數據記錄!G33</f>
        <v>0</v>
      </c>
    </row>
    <row r="29" spans="1:15" s="71" customFormat="1" ht="12.6" customHeight="1" x14ac:dyDescent="0.2">
      <c r="A29" s="211">
        <f>數據記錄!A34</f>
        <v>0</v>
      </c>
      <c r="B29" s="212">
        <f>數據記錄!B34</f>
        <v>0</v>
      </c>
      <c r="C29" s="213">
        <f>數據記錄!H34</f>
        <v>0</v>
      </c>
      <c r="D29" s="214">
        <f>數據記錄!C34</f>
        <v>0</v>
      </c>
      <c r="E29" s="215">
        <f>數據記錄!D34</f>
        <v>0</v>
      </c>
      <c r="F29" s="216">
        <f>IF(ISNUMBER(數據記錄!C34)=FALSE,0,IF(ISNUMBER(數據記錄!D34)=FALSE,0,IF(E29-D29&lt;=0,(TIMEVALUE("23:59")-D29)*24+(1/60)+E29*24,(E29-D29)*24)))</f>
        <v>0</v>
      </c>
      <c r="G29" s="217">
        <f>MAX(0,INT(數據記錄!I34))</f>
        <v>0</v>
      </c>
      <c r="H29" s="218">
        <f>MAX(0,G29*'EGSZ Country Profile'!F$9)</f>
        <v>0</v>
      </c>
      <c r="I29" s="168">
        <f>MAX(0,(MAX(IF(F29&gt;='EGSZ Country Profile'!$D$6,'EGSZ Country Profile'!D36,IF(F29&gt;'EGSZ Country Profile'!C$6,'EGSZ Country Profile'!C36,IF('EGSZ TEC'!F29&gt;'EGSZ Country Profile'!B$6,'EGSZ Country Profile'!B36,0))),IF(F29&gt;0,IF(D29=0,'EGSZ Country Profile'!B36,IF(E29=0,'EGSZ Country Profile'!B36,0)),0)))-IF(數據記錄!S34="X",0.2*'EGSZ Country Profile'!D36)-IF(數據記錄!T34="x",0.4*'EGSZ Country Profile'!D36)-IF(數據記錄!U34="x",0.4*'EGSZ Country Profile'!D36))</f>
        <v>0</v>
      </c>
      <c r="J29" s="219">
        <f>IF((數據記錄!O34/數據記錄!$Q$6+數據記錄!P34)&gt;0,(數據記錄!O34/數據記錄!$Q$6+數據記錄!P34),'EGSZ Country Profile'!K36)</f>
        <v>0</v>
      </c>
      <c r="K29" s="220">
        <f>數據記錄!Q34/數據記錄!$Q$6+數據記錄!R34</f>
        <v>0</v>
      </c>
      <c r="L29" s="221">
        <f>數據記錄!V34/數據記錄!$Q$6+數據記錄!W34</f>
        <v>0</v>
      </c>
      <c r="M29" s="222">
        <f t="shared" si="1"/>
        <v>0</v>
      </c>
      <c r="N29" s="223">
        <f>數據記錄!E34</f>
        <v>0</v>
      </c>
      <c r="O29" s="224">
        <f>數據記錄!G34</f>
        <v>0</v>
      </c>
    </row>
    <row r="30" spans="1:15" s="71" customFormat="1" ht="12.6" customHeight="1" x14ac:dyDescent="0.2">
      <c r="A30" s="211">
        <f>數據記錄!A35</f>
        <v>0</v>
      </c>
      <c r="B30" s="212">
        <f>數據記錄!B35</f>
        <v>0</v>
      </c>
      <c r="C30" s="213">
        <f>數據記錄!H35</f>
        <v>0</v>
      </c>
      <c r="D30" s="214">
        <f>數據記錄!C35</f>
        <v>0</v>
      </c>
      <c r="E30" s="215">
        <f>數據記錄!D35</f>
        <v>0</v>
      </c>
      <c r="F30" s="216">
        <f>IF(ISNUMBER(數據記錄!C35)=FALSE,0,IF(ISNUMBER(數據記錄!D35)=FALSE,0,IF(E30-D30&lt;=0,(TIMEVALUE("23:59")-D30)*24+(1/60)+E30*24,(E30-D30)*24)))</f>
        <v>0</v>
      </c>
      <c r="G30" s="217">
        <f>MAX(0,INT(數據記錄!I35))</f>
        <v>0</v>
      </c>
      <c r="H30" s="218">
        <f>MAX(0,G30*'EGSZ Country Profile'!F$9)</f>
        <v>0</v>
      </c>
      <c r="I30" s="168">
        <f>MAX(0,(MAX(IF(F30&gt;='EGSZ Country Profile'!$D$6,'EGSZ Country Profile'!D37,IF(F30&gt;'EGSZ Country Profile'!C$6,'EGSZ Country Profile'!C37,IF('EGSZ TEC'!F30&gt;'EGSZ Country Profile'!B$6,'EGSZ Country Profile'!B37,0))),IF(F30&gt;0,IF(D30=0,'EGSZ Country Profile'!B37,IF(E30=0,'EGSZ Country Profile'!B37,0)),0)))-IF(數據記錄!S35="X",0.2*'EGSZ Country Profile'!D37)-IF(數據記錄!T35="x",0.4*'EGSZ Country Profile'!D37)-IF(數據記錄!U35="x",0.4*'EGSZ Country Profile'!D37))</f>
        <v>0</v>
      </c>
      <c r="J30" s="219">
        <f>IF((數據記錄!O35/數據記錄!$Q$6+數據記錄!P35)&gt;0,(數據記錄!O35/數據記錄!$Q$6+數據記錄!P35),'EGSZ Country Profile'!K37)</f>
        <v>0</v>
      </c>
      <c r="K30" s="220">
        <f>數據記錄!Q35/數據記錄!$Q$6+數據記錄!R35</f>
        <v>0</v>
      </c>
      <c r="L30" s="221">
        <f>數據記錄!V35/數據記錄!$Q$6+數據記錄!W35</f>
        <v>0</v>
      </c>
      <c r="M30" s="222">
        <f t="shared" si="1"/>
        <v>0</v>
      </c>
      <c r="N30" s="223">
        <f>數據記錄!E35</f>
        <v>0</v>
      </c>
      <c r="O30" s="224">
        <f>數據記錄!G35</f>
        <v>0</v>
      </c>
    </row>
    <row r="31" spans="1:15" s="71" customFormat="1" ht="12.6" customHeight="1" x14ac:dyDescent="0.2">
      <c r="A31" s="211">
        <f>數據記錄!A36</f>
        <v>0</v>
      </c>
      <c r="B31" s="212">
        <f>數據記錄!B36</f>
        <v>0</v>
      </c>
      <c r="C31" s="213">
        <f>數據記錄!H36</f>
        <v>0</v>
      </c>
      <c r="D31" s="214">
        <f>數據記錄!C36</f>
        <v>0</v>
      </c>
      <c r="E31" s="215">
        <f>數據記錄!D36</f>
        <v>0</v>
      </c>
      <c r="F31" s="216">
        <f>IF(ISNUMBER(數據記錄!C36)=FALSE,0,IF(ISNUMBER(數據記錄!D36)=FALSE,0,IF(E31-D31&lt;=0,(TIMEVALUE("23:59")-D31)*24+(1/60)+E31*24,(E31-D31)*24)))</f>
        <v>0</v>
      </c>
      <c r="G31" s="217">
        <f>MAX(0,INT(數據記錄!I36))</f>
        <v>0</v>
      </c>
      <c r="H31" s="218">
        <f>MAX(0,G31*'EGSZ Country Profile'!F$9)</f>
        <v>0</v>
      </c>
      <c r="I31" s="168">
        <f>MAX(0,(MAX(IF(F31&gt;='EGSZ Country Profile'!$D$6,'EGSZ Country Profile'!D38,IF(F31&gt;'EGSZ Country Profile'!C$6,'EGSZ Country Profile'!C38,IF('EGSZ TEC'!F31&gt;'EGSZ Country Profile'!B$6,'EGSZ Country Profile'!B38,0))),IF(F31&gt;0,IF(D31=0,'EGSZ Country Profile'!B38,IF(E31=0,'EGSZ Country Profile'!B38,0)),0)))-IF(數據記錄!S36="X",0.2*'EGSZ Country Profile'!D38)-IF(數據記錄!T36="x",0.4*'EGSZ Country Profile'!D38)-IF(數據記錄!U36="x",0.4*'EGSZ Country Profile'!D38))</f>
        <v>0</v>
      </c>
      <c r="J31" s="219">
        <f>IF((數據記錄!O36/數據記錄!$Q$6+數據記錄!P36)&gt;0,(數據記錄!O36/數據記錄!$Q$6+數據記錄!P36),'EGSZ Country Profile'!K38)</f>
        <v>0</v>
      </c>
      <c r="K31" s="220">
        <f>數據記錄!Q36/數據記錄!$Q$6+數據記錄!R36</f>
        <v>0</v>
      </c>
      <c r="L31" s="221">
        <f>數據記錄!V36/數據記錄!$Q$6+數據記錄!W36</f>
        <v>0</v>
      </c>
      <c r="M31" s="222">
        <f t="shared" si="1"/>
        <v>0</v>
      </c>
      <c r="N31" s="223">
        <f>數據記錄!E36</f>
        <v>0</v>
      </c>
      <c r="O31" s="224">
        <f>數據記錄!G36</f>
        <v>0</v>
      </c>
    </row>
    <row r="32" spans="1:15" s="71" customFormat="1" ht="12.6" customHeight="1" x14ac:dyDescent="0.2">
      <c r="A32" s="211">
        <f>數據記錄!A37</f>
        <v>0</v>
      </c>
      <c r="B32" s="212">
        <f>數據記錄!B37</f>
        <v>0</v>
      </c>
      <c r="C32" s="213">
        <f>數據記錄!H37</f>
        <v>0</v>
      </c>
      <c r="D32" s="214">
        <f>數據記錄!C37</f>
        <v>0</v>
      </c>
      <c r="E32" s="215">
        <f>數據記錄!D37</f>
        <v>0</v>
      </c>
      <c r="F32" s="216">
        <f>IF(ISNUMBER(數據記錄!C37)=FALSE,0,IF(ISNUMBER(數據記錄!D37)=FALSE,0,IF(E32-D32&lt;=0,(TIMEVALUE("23:59")-D32)*24+(1/60)+E32*24,(E32-D32)*24)))</f>
        <v>0</v>
      </c>
      <c r="G32" s="217">
        <f>MAX(0,INT(數據記錄!I37))</f>
        <v>0</v>
      </c>
      <c r="H32" s="218">
        <f>MAX(0,G32*'EGSZ Country Profile'!F$9)</f>
        <v>0</v>
      </c>
      <c r="I32" s="168">
        <f>MAX(0,(MAX(IF(F32&gt;='EGSZ Country Profile'!$D$6,'EGSZ Country Profile'!D39,IF(F32&gt;'EGSZ Country Profile'!C$6,'EGSZ Country Profile'!C39,IF('EGSZ TEC'!F32&gt;'EGSZ Country Profile'!B$6,'EGSZ Country Profile'!B39,0))),IF(F32&gt;0,IF(D32=0,'EGSZ Country Profile'!B39,IF(E32=0,'EGSZ Country Profile'!B39,0)),0)))-IF(數據記錄!S37="X",0.2*'EGSZ Country Profile'!D39)-IF(數據記錄!T37="x",0.4*'EGSZ Country Profile'!D39)-IF(數據記錄!U37="x",0.4*'EGSZ Country Profile'!D39))</f>
        <v>0</v>
      </c>
      <c r="J32" s="219">
        <f>IF((數據記錄!O37/數據記錄!$Q$6+數據記錄!P37)&gt;0,(數據記錄!O37/數據記錄!$Q$6+數據記錄!P37),'EGSZ Country Profile'!K39)</f>
        <v>0</v>
      </c>
      <c r="K32" s="220">
        <f>數據記錄!Q37/數據記錄!$Q$6+數據記錄!R37</f>
        <v>0</v>
      </c>
      <c r="L32" s="221">
        <f>數據記錄!V37/數據記錄!$Q$6+數據記錄!W37</f>
        <v>0</v>
      </c>
      <c r="M32" s="222">
        <f t="shared" si="1"/>
        <v>0</v>
      </c>
      <c r="N32" s="223">
        <f>數據記錄!E37</f>
        <v>0</v>
      </c>
      <c r="O32" s="224">
        <f>數據記錄!G37</f>
        <v>0</v>
      </c>
    </row>
    <row r="33" spans="1:15" s="71" customFormat="1" ht="12.6" customHeight="1" x14ac:dyDescent="0.2">
      <c r="A33" s="211">
        <f>數據記錄!A38</f>
        <v>0</v>
      </c>
      <c r="B33" s="212">
        <f>數據記錄!B38</f>
        <v>0</v>
      </c>
      <c r="C33" s="213">
        <f>數據記錄!H38</f>
        <v>0</v>
      </c>
      <c r="D33" s="214">
        <f>數據記錄!C38</f>
        <v>0</v>
      </c>
      <c r="E33" s="215">
        <f>數據記錄!D38</f>
        <v>0</v>
      </c>
      <c r="F33" s="216">
        <f>IF(ISNUMBER(數據記錄!C38)=FALSE,0,IF(ISNUMBER(數據記錄!D38)=FALSE,0,IF(E33-D33&lt;=0,(TIMEVALUE("23:59")-D33)*24+(1/60)+E33*24,(E33-D33)*24)))</f>
        <v>0</v>
      </c>
      <c r="G33" s="217">
        <f>MAX(0,INT(數據記錄!I38))</f>
        <v>0</v>
      </c>
      <c r="H33" s="218">
        <f>MAX(0,G33*'EGSZ Country Profile'!F$9)</f>
        <v>0</v>
      </c>
      <c r="I33" s="168">
        <f>MAX(0,(MAX(IF(F33&gt;='EGSZ Country Profile'!$D$6,'EGSZ Country Profile'!D40,IF(F33&gt;'EGSZ Country Profile'!C$6,'EGSZ Country Profile'!C40,IF('EGSZ TEC'!F33&gt;'EGSZ Country Profile'!B$6,'EGSZ Country Profile'!B40,0))),IF(F33&gt;0,IF(D33=0,'EGSZ Country Profile'!B40,IF(E33=0,'EGSZ Country Profile'!B40,0)),0)))-IF(數據記錄!S38="X",0.2*'EGSZ Country Profile'!D40)-IF(數據記錄!T38="x",0.4*'EGSZ Country Profile'!D40)-IF(數據記錄!U38="x",0.4*'EGSZ Country Profile'!D40))</f>
        <v>0</v>
      </c>
      <c r="J33" s="219">
        <f>IF((數據記錄!O38/數據記錄!$Q$6+數據記錄!P38)&gt;0,(數據記錄!O38/數據記錄!$Q$6+數據記錄!P38),'EGSZ Country Profile'!K40)</f>
        <v>0</v>
      </c>
      <c r="K33" s="220">
        <f>數據記錄!Q38/數據記錄!$Q$6+數據記錄!R38</f>
        <v>0</v>
      </c>
      <c r="L33" s="221">
        <f>數據記錄!V38/數據記錄!$Q$6+數據記錄!W38</f>
        <v>0</v>
      </c>
      <c r="M33" s="222">
        <f t="shared" si="1"/>
        <v>0</v>
      </c>
      <c r="N33" s="223">
        <f>數據記錄!E38</f>
        <v>0</v>
      </c>
      <c r="O33" s="224">
        <f>數據記錄!G38</f>
        <v>0</v>
      </c>
    </row>
    <row r="34" spans="1:15" s="71" customFormat="1" ht="12.6" customHeight="1" x14ac:dyDescent="0.2">
      <c r="A34" s="211">
        <f>數據記錄!A39</f>
        <v>0</v>
      </c>
      <c r="B34" s="212">
        <f>數據記錄!B39</f>
        <v>0</v>
      </c>
      <c r="C34" s="213">
        <f>數據記錄!H39</f>
        <v>0</v>
      </c>
      <c r="D34" s="214">
        <f>數據記錄!C39</f>
        <v>0</v>
      </c>
      <c r="E34" s="215">
        <f>數據記錄!D39</f>
        <v>0</v>
      </c>
      <c r="F34" s="216">
        <f>IF(ISNUMBER(數據記錄!C39)=FALSE,0,IF(ISNUMBER(數據記錄!D39)=FALSE,0,IF(E34-D34&lt;=0,(TIMEVALUE("23:59")-D34)*24+(1/60)+E34*24,(E34-D34)*24)))</f>
        <v>0</v>
      </c>
      <c r="G34" s="217">
        <f>MAX(0,INT(數據記錄!I39))</f>
        <v>0</v>
      </c>
      <c r="H34" s="218">
        <f>MAX(0,G34*'EGSZ Country Profile'!F$9)</f>
        <v>0</v>
      </c>
      <c r="I34" s="168">
        <f>MAX(0,(MAX(IF(F34&gt;='EGSZ Country Profile'!$D$6,'EGSZ Country Profile'!D41,IF(F34&gt;'EGSZ Country Profile'!C$6,'EGSZ Country Profile'!C41,IF('EGSZ TEC'!F34&gt;'EGSZ Country Profile'!B$6,'EGSZ Country Profile'!B41,0))),IF(F34&gt;0,IF(D34=0,'EGSZ Country Profile'!B41,IF(E34=0,'EGSZ Country Profile'!B41,0)),0)))-IF(數據記錄!S39="X",0.2*'EGSZ Country Profile'!D41)-IF(數據記錄!T39="x",0.4*'EGSZ Country Profile'!D41)-IF(數據記錄!U39="x",0.4*'EGSZ Country Profile'!D41))</f>
        <v>0</v>
      </c>
      <c r="J34" s="219">
        <f>IF((數據記錄!O39/數據記錄!$Q$6+數據記錄!P39)&gt;0,(數據記錄!O39/數據記錄!$Q$6+數據記錄!P39),'EGSZ Country Profile'!K41)</f>
        <v>0</v>
      </c>
      <c r="K34" s="220">
        <f>數據記錄!Q39/數據記錄!$Q$6+數據記錄!R39</f>
        <v>0</v>
      </c>
      <c r="L34" s="221">
        <f>數據記錄!V39/數據記錄!$Q$6+數據記錄!W39</f>
        <v>0</v>
      </c>
      <c r="M34" s="222">
        <f t="shared" si="1"/>
        <v>0</v>
      </c>
      <c r="N34" s="223">
        <f>數據記錄!E39</f>
        <v>0</v>
      </c>
      <c r="O34" s="224">
        <f>數據記錄!G39</f>
        <v>0</v>
      </c>
    </row>
    <row r="35" spans="1:15" s="71" customFormat="1" ht="12.6" customHeight="1" x14ac:dyDescent="0.2">
      <c r="A35" s="211">
        <f>數據記錄!A40</f>
        <v>0</v>
      </c>
      <c r="B35" s="212">
        <f>數據記錄!B40</f>
        <v>0</v>
      </c>
      <c r="C35" s="213">
        <f>數據記錄!H40</f>
        <v>0</v>
      </c>
      <c r="D35" s="214">
        <f>數據記錄!C40</f>
        <v>0</v>
      </c>
      <c r="E35" s="215">
        <f>數據記錄!D40</f>
        <v>0</v>
      </c>
      <c r="F35" s="216">
        <f>IF(ISNUMBER(數據記錄!C40)=FALSE,0,IF(ISNUMBER(數據記錄!D40)=FALSE,0,IF(E35-D35&lt;=0,(TIMEVALUE("23:59")-D35)*24+(1/60)+E35*24,(E35-D35)*24)))</f>
        <v>0</v>
      </c>
      <c r="G35" s="217">
        <f>MAX(0,INT(數據記錄!I40))</f>
        <v>0</v>
      </c>
      <c r="H35" s="218">
        <f>MAX(0,G35*'EGSZ Country Profile'!F$9)</f>
        <v>0</v>
      </c>
      <c r="I35" s="168">
        <f>MAX(0,(MAX(IF(F35&gt;='EGSZ Country Profile'!$D$6,'EGSZ Country Profile'!D42,IF(F35&gt;'EGSZ Country Profile'!C$6,'EGSZ Country Profile'!C42,IF('EGSZ TEC'!F35&gt;'EGSZ Country Profile'!B$6,'EGSZ Country Profile'!B42,0))),IF(F35&gt;0,IF(D35=0,'EGSZ Country Profile'!B42,IF(E35=0,'EGSZ Country Profile'!B42,0)),0)))-IF(數據記錄!S40="X",0.2*'EGSZ Country Profile'!D42)-IF(數據記錄!T40="x",0.4*'EGSZ Country Profile'!D42)-IF(數據記錄!U40="x",0.4*'EGSZ Country Profile'!D42))</f>
        <v>0</v>
      </c>
      <c r="J35" s="219">
        <f>IF((數據記錄!O40/數據記錄!$Q$6+數據記錄!P40)&gt;0,(數據記錄!O40/數據記錄!$Q$6+數據記錄!P40),'EGSZ Country Profile'!K42)</f>
        <v>0</v>
      </c>
      <c r="K35" s="220">
        <f>數據記錄!Q40/數據記錄!$Q$6+數據記錄!R40</f>
        <v>0</v>
      </c>
      <c r="L35" s="221">
        <f>數據記錄!V40/數據記錄!$Q$6+數據記錄!W40</f>
        <v>0</v>
      </c>
      <c r="M35" s="222">
        <f t="shared" si="1"/>
        <v>0</v>
      </c>
      <c r="N35" s="223">
        <f>數據記錄!E40</f>
        <v>0</v>
      </c>
      <c r="O35" s="224">
        <f>數據記錄!G40</f>
        <v>0</v>
      </c>
    </row>
    <row r="36" spans="1:15" s="71" customFormat="1" ht="12.6" customHeight="1" x14ac:dyDescent="0.2">
      <c r="A36" s="211">
        <f>數據記錄!A41</f>
        <v>0</v>
      </c>
      <c r="B36" s="212">
        <f>數據記錄!B41</f>
        <v>0</v>
      </c>
      <c r="C36" s="213">
        <f>數據記錄!H41</f>
        <v>0</v>
      </c>
      <c r="D36" s="214">
        <f>數據記錄!C41</f>
        <v>0</v>
      </c>
      <c r="E36" s="215">
        <f>數據記錄!D41</f>
        <v>0</v>
      </c>
      <c r="F36" s="216">
        <f>IF(ISNUMBER(數據記錄!C41)=FALSE,0,IF(ISNUMBER(數據記錄!D41)=FALSE,0,IF(E36-D36&lt;=0,(TIMEVALUE("23:59")-D36)*24+(1/60)+E36*24,(E36-D36)*24)))</f>
        <v>0</v>
      </c>
      <c r="G36" s="217">
        <f>MAX(0,INT(數據記錄!I41))</f>
        <v>0</v>
      </c>
      <c r="H36" s="218">
        <f>MAX(0,G36*'EGSZ Country Profile'!F$9)</f>
        <v>0</v>
      </c>
      <c r="I36" s="168">
        <f>MAX(0,(MAX(IF(F36&gt;='EGSZ Country Profile'!$D$6,'EGSZ Country Profile'!D43,IF(F36&gt;'EGSZ Country Profile'!C$6,'EGSZ Country Profile'!C43,IF('EGSZ TEC'!F36&gt;'EGSZ Country Profile'!B$6,'EGSZ Country Profile'!B43,0))),IF(F36&gt;0,IF(D36=0,'EGSZ Country Profile'!B43,IF(E36=0,'EGSZ Country Profile'!B43,0)),0)))-IF(數據記錄!S41="X",0.2*'EGSZ Country Profile'!D43)-IF(數據記錄!T41="x",0.4*'EGSZ Country Profile'!D43)-IF(數據記錄!U41="x",0.4*'EGSZ Country Profile'!D43))</f>
        <v>0</v>
      </c>
      <c r="J36" s="219">
        <f>IF((數據記錄!O41/數據記錄!$Q$6+數據記錄!P41)&gt;0,(數據記錄!O41/數據記錄!$Q$6+數據記錄!P41),'EGSZ Country Profile'!K43)</f>
        <v>0</v>
      </c>
      <c r="K36" s="220">
        <f>數據記錄!Q41/數據記錄!$Q$6+數據記錄!R41</f>
        <v>0</v>
      </c>
      <c r="L36" s="221">
        <f>數據記錄!V41/數據記錄!$Q$6+數據記錄!W41</f>
        <v>0</v>
      </c>
      <c r="M36" s="222">
        <f t="shared" si="1"/>
        <v>0</v>
      </c>
      <c r="N36" s="223">
        <f>數據記錄!E41</f>
        <v>0</v>
      </c>
      <c r="O36" s="224">
        <f>數據記錄!G41</f>
        <v>0</v>
      </c>
    </row>
    <row r="37" spans="1:15" s="71" customFormat="1" ht="12.6" customHeight="1" x14ac:dyDescent="0.2">
      <c r="A37" s="211">
        <f>數據記錄!A42</f>
        <v>0</v>
      </c>
      <c r="B37" s="212">
        <f>數據記錄!B42</f>
        <v>0</v>
      </c>
      <c r="C37" s="213">
        <f>數據記錄!H42</f>
        <v>0</v>
      </c>
      <c r="D37" s="214">
        <f>數據記錄!C42</f>
        <v>0</v>
      </c>
      <c r="E37" s="215">
        <f>數據記錄!D42</f>
        <v>0</v>
      </c>
      <c r="F37" s="216">
        <f>IF(ISNUMBER(數據記錄!C42)=FALSE,0,IF(ISNUMBER(數據記錄!D42)=FALSE,0,IF(E37-D37&lt;=0,(TIMEVALUE("23:59")-D37)*24+(1/60)+E37*24,(E37-D37)*24)))</f>
        <v>0</v>
      </c>
      <c r="G37" s="217">
        <f>MAX(0,INT(數據記錄!I42))</f>
        <v>0</v>
      </c>
      <c r="H37" s="218">
        <f>MAX(0,G37*'EGSZ Country Profile'!F$9)</f>
        <v>0</v>
      </c>
      <c r="I37" s="168">
        <f>MAX(0,(MAX(IF(F37&gt;='EGSZ Country Profile'!$D$6,'EGSZ Country Profile'!D44,IF(F37&gt;'EGSZ Country Profile'!C$6,'EGSZ Country Profile'!C44,IF('EGSZ TEC'!F37&gt;'EGSZ Country Profile'!B$6,'EGSZ Country Profile'!B44,0))),IF(F37&gt;0,IF(D37=0,'EGSZ Country Profile'!B44,IF(E37=0,'EGSZ Country Profile'!B44,0)),0)))-IF(數據記錄!S42="X",0.2*'EGSZ Country Profile'!D44)-IF(數據記錄!T42="x",0.4*'EGSZ Country Profile'!D44)-IF(數據記錄!U42="x",0.4*'EGSZ Country Profile'!D44))</f>
        <v>0</v>
      </c>
      <c r="J37" s="219">
        <f>IF((數據記錄!O42/數據記錄!$Q$6+數據記錄!P42)&gt;0,(數據記錄!O42/數據記錄!$Q$6+數據記錄!P42),'EGSZ Country Profile'!K44)</f>
        <v>0</v>
      </c>
      <c r="K37" s="220">
        <f>數據記錄!Q42/數據記錄!$Q$6+數據記錄!R42</f>
        <v>0</v>
      </c>
      <c r="L37" s="221">
        <f>數據記錄!V42/數據記錄!$Q$6+數據記錄!W42</f>
        <v>0</v>
      </c>
      <c r="M37" s="222">
        <f t="shared" si="1"/>
        <v>0</v>
      </c>
      <c r="N37" s="223">
        <f>數據記錄!E42</f>
        <v>0</v>
      </c>
      <c r="O37" s="224">
        <f>數據記錄!G42</f>
        <v>0</v>
      </c>
    </row>
    <row r="38" spans="1:15" s="71" customFormat="1" ht="12.6" customHeight="1" x14ac:dyDescent="0.2">
      <c r="A38" s="211">
        <f>數據記錄!A43</f>
        <v>0</v>
      </c>
      <c r="B38" s="212">
        <f>數據記錄!B43</f>
        <v>0</v>
      </c>
      <c r="C38" s="213">
        <f>數據記錄!H43</f>
        <v>0</v>
      </c>
      <c r="D38" s="214">
        <f>數據記錄!C43</f>
        <v>0</v>
      </c>
      <c r="E38" s="215">
        <f>數據記錄!D43</f>
        <v>0</v>
      </c>
      <c r="F38" s="216">
        <f>IF(ISNUMBER(數據記錄!C43)=FALSE,0,IF(ISNUMBER(數據記錄!D43)=FALSE,0,IF(E38-D38&lt;=0,(TIMEVALUE("23:59")-D38)*24+(1/60)+E38*24,(E38-D38)*24)))</f>
        <v>0</v>
      </c>
      <c r="G38" s="217">
        <f>MAX(0,INT(數據記錄!I43))</f>
        <v>0</v>
      </c>
      <c r="H38" s="218">
        <f>MAX(0,G38*'EGSZ Country Profile'!F$9)</f>
        <v>0</v>
      </c>
      <c r="I38" s="168">
        <f>MAX(0,(MAX(IF(F38&gt;='EGSZ Country Profile'!$D$6,'EGSZ Country Profile'!D45,IF(F38&gt;'EGSZ Country Profile'!C$6,'EGSZ Country Profile'!C45,IF('EGSZ TEC'!F38&gt;'EGSZ Country Profile'!B$6,'EGSZ Country Profile'!B45,0))),IF(F38&gt;0,IF(D38=0,'EGSZ Country Profile'!B45,IF(E38=0,'EGSZ Country Profile'!B45,0)),0)))-IF(數據記錄!S43="X",0.2*'EGSZ Country Profile'!D45)-IF(數據記錄!T43="x",0.4*'EGSZ Country Profile'!D45)-IF(數據記錄!U43="x",0.4*'EGSZ Country Profile'!D45))</f>
        <v>0</v>
      </c>
      <c r="J38" s="219">
        <f>IF((數據記錄!O43/數據記錄!$Q$6+數據記錄!P43)&gt;0,(數據記錄!O43/數據記錄!$Q$6+數據記錄!P43),'EGSZ Country Profile'!K45)</f>
        <v>0</v>
      </c>
      <c r="K38" s="220">
        <f>數據記錄!Q43/數據記錄!$Q$6+數據記錄!R43</f>
        <v>0</v>
      </c>
      <c r="L38" s="221">
        <f>數據記錄!V43/數據記錄!$Q$6+數據記錄!W43</f>
        <v>0</v>
      </c>
      <c r="M38" s="222">
        <f t="shared" si="1"/>
        <v>0</v>
      </c>
      <c r="N38" s="223">
        <f>數據記錄!E43</f>
        <v>0</v>
      </c>
      <c r="O38" s="224">
        <f>數據記錄!G43</f>
        <v>0</v>
      </c>
    </row>
    <row r="39" spans="1:15" s="71" customFormat="1" ht="12.6" customHeight="1" x14ac:dyDescent="0.2">
      <c r="A39" s="211">
        <f>數據記錄!A44</f>
        <v>0</v>
      </c>
      <c r="B39" s="212">
        <f>數據記錄!B44</f>
        <v>0</v>
      </c>
      <c r="C39" s="213">
        <f>數據記錄!H44</f>
        <v>0</v>
      </c>
      <c r="D39" s="214">
        <f>數據記錄!C44</f>
        <v>0</v>
      </c>
      <c r="E39" s="215">
        <f>數據記錄!D44</f>
        <v>0</v>
      </c>
      <c r="F39" s="216">
        <f>IF(ISNUMBER(數據記錄!C44)=FALSE,0,IF(ISNUMBER(數據記錄!D44)=FALSE,0,IF(E39-D39&lt;=0,(TIMEVALUE("23:59")-D39)*24+(1/60)+E39*24,(E39-D39)*24)))</f>
        <v>0</v>
      </c>
      <c r="G39" s="217">
        <f>MAX(0,INT(數據記錄!I44))</f>
        <v>0</v>
      </c>
      <c r="H39" s="218">
        <f>MAX(0,G39*'EGSZ Country Profile'!F$9)</f>
        <v>0</v>
      </c>
      <c r="I39" s="168">
        <f>MAX(0,(MAX(IF(F39&gt;='EGSZ Country Profile'!$D$6,'EGSZ Country Profile'!D46,IF(F39&gt;'EGSZ Country Profile'!C$6,'EGSZ Country Profile'!C46,IF('EGSZ TEC'!F39&gt;'EGSZ Country Profile'!B$6,'EGSZ Country Profile'!B46,0))),IF(F39&gt;0,IF(D39=0,'EGSZ Country Profile'!B46,IF(E39=0,'EGSZ Country Profile'!B46,0)),0)))-IF(數據記錄!S44="X",0.2*'EGSZ Country Profile'!D46)-IF(數據記錄!T44="x",0.4*'EGSZ Country Profile'!D46)-IF(數據記錄!U44="x",0.4*'EGSZ Country Profile'!D46))</f>
        <v>0</v>
      </c>
      <c r="J39" s="219">
        <f>IF((數據記錄!O44/數據記錄!$Q$6+數據記錄!P44)&gt;0,(數據記錄!O44/數據記錄!$Q$6+數據記錄!P44),'EGSZ Country Profile'!K46)</f>
        <v>0</v>
      </c>
      <c r="K39" s="220">
        <f>數據記錄!Q44/數據記錄!$Q$6+數據記錄!R44</f>
        <v>0</v>
      </c>
      <c r="L39" s="221">
        <f>數據記錄!V44/數據記錄!$Q$6+數據記錄!W44</f>
        <v>0</v>
      </c>
      <c r="M39" s="222">
        <f t="shared" si="1"/>
        <v>0</v>
      </c>
      <c r="N39" s="223">
        <f>數據記錄!E44</f>
        <v>0</v>
      </c>
      <c r="O39" s="224">
        <f>數據記錄!G44</f>
        <v>0</v>
      </c>
    </row>
    <row r="40" spans="1:15" s="71" customFormat="1" ht="13.7" customHeight="1" thickBot="1" x14ac:dyDescent="0.25">
      <c r="A40" s="211">
        <f>數據記錄!A45</f>
        <v>0</v>
      </c>
      <c r="B40" s="212">
        <f>數據記錄!B45</f>
        <v>0</v>
      </c>
      <c r="C40" s="213">
        <f>數據記錄!H45</f>
        <v>0</v>
      </c>
      <c r="D40" s="214">
        <f>數據記錄!C45</f>
        <v>0</v>
      </c>
      <c r="E40" s="215">
        <f>數據記錄!D45</f>
        <v>0</v>
      </c>
      <c r="F40" s="216">
        <f>IF(ISNUMBER(數據記錄!C45)=FALSE,0,IF(ISNUMBER(數據記錄!D45)=FALSE,0,IF(E40-D40&lt;=0,(TIMEVALUE("23:59")-D40)*24+(1/60)+E40*24,(E40-D40)*24)))</f>
        <v>0</v>
      </c>
      <c r="G40" s="217">
        <f>MAX(0,INT(數據記錄!I45))</f>
        <v>0</v>
      </c>
      <c r="H40" s="218">
        <f>MAX(0,G40*'EGSZ Country Profile'!F$9)</f>
        <v>0</v>
      </c>
      <c r="I40" s="168">
        <f>MAX(0,(MAX(IF(F40&gt;='EGSZ Country Profile'!$D$6,'EGSZ Country Profile'!D47,IF(F40&gt;'EGSZ Country Profile'!C$6,'EGSZ Country Profile'!C47,IF('EGSZ TEC'!F40&gt;'EGSZ Country Profile'!B$6,'EGSZ Country Profile'!B47,0))),IF(F40&gt;0,IF(D40=0,'EGSZ Country Profile'!B47,IF(E40=0,'EGSZ Country Profile'!B47,0)),0)))-IF(數據記錄!S45="X",0.2*'EGSZ Country Profile'!D47)-IF(數據記錄!T45="x",0.4*'EGSZ Country Profile'!D47)-IF(數據記錄!U45="x",0.4*'EGSZ Country Profile'!D47))</f>
        <v>0</v>
      </c>
      <c r="J40" s="219">
        <f>IF((數據記錄!O45/數據記錄!$Q$6+數據記錄!P45)&gt;0,(數據記錄!O45/數據記錄!$Q$6+數據記錄!P45),'EGSZ Country Profile'!K47)</f>
        <v>0</v>
      </c>
      <c r="K40" s="220">
        <f>數據記錄!Q45/數據記錄!$Q$6+數據記錄!R45</f>
        <v>0</v>
      </c>
      <c r="L40" s="221">
        <f>數據記錄!V45/數據記錄!$Q$6+數據記錄!W45</f>
        <v>0</v>
      </c>
      <c r="M40" s="222">
        <f t="shared" si="1"/>
        <v>0</v>
      </c>
      <c r="N40" s="223">
        <f>數據記錄!E45</f>
        <v>0</v>
      </c>
      <c r="O40" s="225">
        <f>數據記錄!G45</f>
        <v>0</v>
      </c>
    </row>
    <row r="41" spans="1:15" s="14" customFormat="1" ht="20.100000000000001" customHeight="1" thickBot="1" x14ac:dyDescent="0.25">
      <c r="A41" s="226"/>
      <c r="B41" s="227"/>
      <c r="C41" s="227"/>
      <c r="D41" s="228"/>
      <c r="E41" s="228"/>
      <c r="F41" s="228"/>
      <c r="G41" s="229">
        <f t="shared" ref="G41:M41" si="2">SUM(G10:G40)</f>
        <v>80</v>
      </c>
      <c r="H41" s="230">
        <f t="shared" si="2"/>
        <v>24</v>
      </c>
      <c r="I41" s="230">
        <f t="shared" si="2"/>
        <v>149.6</v>
      </c>
      <c r="J41" s="230">
        <f t="shared" si="2"/>
        <v>524.80916030534354</v>
      </c>
      <c r="K41" s="230">
        <f t="shared" si="2"/>
        <v>209.92366412213741</v>
      </c>
      <c r="L41" s="230">
        <f t="shared" si="2"/>
        <v>3625.1717557251914</v>
      </c>
      <c r="M41" s="231">
        <f t="shared" si="2"/>
        <v>4533.5045801526712</v>
      </c>
      <c r="N41" s="291" t="s">
        <v>28</v>
      </c>
      <c r="O41" s="292"/>
    </row>
    <row r="42" spans="1:15" ht="13.5" thickBot="1" x14ac:dyDescent="0.25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230">
        <f>IF(數據記錄!Q4=1,-H41,0)</f>
        <v>0</v>
      </c>
      <c r="N42" s="339" t="s">
        <v>53</v>
      </c>
      <c r="O42" s="340"/>
    </row>
    <row r="43" spans="1:15" ht="13.5" thickBot="1" x14ac:dyDescent="0.25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231">
        <f>SUM(M41:M42)</f>
        <v>4533.5045801526712</v>
      </c>
      <c r="N43" s="341" t="s">
        <v>54</v>
      </c>
      <c r="O43" s="342"/>
    </row>
    <row r="52" spans="1:13" s="83" customFormat="1" ht="12" x14ac:dyDescent="0.2">
      <c r="A52" s="83" t="s">
        <v>35</v>
      </c>
      <c r="I52" s="83" t="s">
        <v>37</v>
      </c>
      <c r="M52" s="83" t="s">
        <v>36</v>
      </c>
    </row>
    <row r="53" spans="1:13" s="83" customFormat="1" ht="12" x14ac:dyDescent="0.2">
      <c r="A53" s="83" t="s">
        <v>30</v>
      </c>
      <c r="H53" s="84"/>
      <c r="I53" s="169" t="s">
        <v>39</v>
      </c>
      <c r="M53" s="84" t="s">
        <v>31</v>
      </c>
    </row>
  </sheetData>
  <sheetProtection algorithmName="SHA-512" hashValue="fzJuYHUsHT5RFA2RdiQJkx3jIUDc7LHFZxbXiD9wXgwRg2G7TF33vDDadXsIcF5ggf7drz1w0UbdLiIXdwRa+g==" saltValue="+J4EPUzOgIFX41BanK0u9w==" spinCount="100000" sheet="1" objects="1" scenarios="1"/>
  <mergeCells count="2">
    <mergeCell ref="N42:O42"/>
    <mergeCell ref="N43:O43"/>
  </mergeCells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" right="0.77" top="1" bottom="0.8" header="0.61" footer="0.59"/>
  <pageSetup paperSize="9" scale="65" orientation="landscape" horizontalDpi="300" verticalDpi="300" r:id="rId3"/>
  <headerFooter alignWithMargins="0">
    <oddHeader xml:space="preserve">&amp;L&amp;"CorpoA,Standard"&amp;16Erkens Gerow Schmitz Zeiss
&amp;"CorpoS,Standard"&amp;8           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1"/>
  <sheetViews>
    <sheetView showGridLines="0" workbookViewId="0">
      <selection activeCell="I11" sqref="I11"/>
    </sheetView>
  </sheetViews>
  <sheetFormatPr baseColWidth="10" defaultRowHeight="12.75" x14ac:dyDescent="0.2"/>
  <cols>
    <col min="1" max="1" width="20.85546875" style="5" customWidth="1"/>
    <col min="2" max="4" width="8.7109375" style="5" customWidth="1"/>
    <col min="5" max="5" width="3.7109375" style="5" customWidth="1"/>
    <col min="6" max="8" width="8.7109375" style="5" customWidth="1"/>
    <col min="9" max="9" width="3.7109375" style="5" customWidth="1"/>
    <col min="10" max="10" width="21" style="5" customWidth="1"/>
    <col min="11" max="11" width="8.7109375" style="5" customWidth="1"/>
    <col min="12" max="12" width="4.7109375" style="5" customWidth="1"/>
    <col min="13" max="13" width="12.7109375" style="5" customWidth="1"/>
    <col min="14" max="14" width="8.7109375" style="5" customWidth="1"/>
    <col min="15" max="16" width="11.42578125" style="5"/>
  </cols>
  <sheetData>
    <row r="1" spans="1:14" ht="15.75" x14ac:dyDescent="0.25">
      <c r="A1" s="295" t="s">
        <v>144</v>
      </c>
      <c r="B1" s="296"/>
      <c r="C1" s="296"/>
      <c r="D1" s="296"/>
      <c r="E1" s="296"/>
      <c r="H1" s="296"/>
      <c r="J1" s="297"/>
      <c r="K1" s="296"/>
      <c r="L1" s="296"/>
      <c r="M1" s="297"/>
      <c r="N1" s="296"/>
    </row>
    <row r="2" spans="1:14" ht="15.75" x14ac:dyDescent="0.25">
      <c r="A2" s="297"/>
      <c r="B2" s="296"/>
      <c r="C2" s="296"/>
      <c r="D2" s="296"/>
      <c r="E2" s="296"/>
      <c r="H2" s="296"/>
      <c r="J2" s="297"/>
      <c r="K2" s="296"/>
      <c r="L2" s="296"/>
      <c r="M2" s="297"/>
      <c r="N2" s="296"/>
    </row>
    <row r="3" spans="1:14" ht="15.75" x14ac:dyDescent="0.25">
      <c r="A3" s="297" t="s">
        <v>18</v>
      </c>
      <c r="B3" s="296"/>
      <c r="C3" s="296"/>
      <c r="D3" s="296"/>
      <c r="E3" s="296"/>
      <c r="F3" s="297" t="s">
        <v>12</v>
      </c>
      <c r="H3" s="296"/>
      <c r="J3" s="343" t="s">
        <v>19</v>
      </c>
      <c r="K3" s="343"/>
      <c r="L3" s="296"/>
      <c r="M3" s="343" t="s">
        <v>22</v>
      </c>
      <c r="N3" s="343"/>
    </row>
    <row r="4" spans="1:14" ht="15.75" x14ac:dyDescent="0.25">
      <c r="A4" s="297"/>
      <c r="B4" s="296"/>
      <c r="C4" s="296"/>
      <c r="D4" s="296"/>
      <c r="E4" s="296"/>
      <c r="H4" s="296"/>
      <c r="J4" s="297"/>
      <c r="K4" s="296"/>
      <c r="L4" s="296"/>
      <c r="M4" s="297"/>
      <c r="N4" s="296"/>
    </row>
    <row r="5" spans="1:14" ht="15.75" x14ac:dyDescent="0.25">
      <c r="A5" s="296" t="s">
        <v>60</v>
      </c>
      <c r="B5" s="298"/>
      <c r="C5" s="298"/>
      <c r="D5" s="298"/>
      <c r="E5" s="296"/>
      <c r="F5" s="296"/>
      <c r="G5" s="296"/>
      <c r="H5" s="296"/>
      <c r="J5" s="296"/>
      <c r="K5" s="298"/>
      <c r="L5" s="298"/>
      <c r="M5" s="296"/>
      <c r="N5" s="298"/>
    </row>
    <row r="6" spans="1:14" ht="15.75" x14ac:dyDescent="0.25">
      <c r="A6" s="296" t="s">
        <v>40</v>
      </c>
      <c r="B6" s="299">
        <v>8</v>
      </c>
      <c r="C6" s="299">
        <v>14</v>
      </c>
      <c r="D6" s="296">
        <v>24</v>
      </c>
      <c r="E6" s="296"/>
      <c r="F6" s="296"/>
      <c r="G6" s="296"/>
      <c r="H6" s="296"/>
      <c r="J6" s="296"/>
      <c r="K6" s="298"/>
      <c r="L6" s="298"/>
      <c r="M6" s="296"/>
      <c r="N6" s="298"/>
    </row>
    <row r="7" spans="1:14" ht="15.75" x14ac:dyDescent="0.25">
      <c r="A7" s="300"/>
      <c r="B7" s="300" t="s">
        <v>16</v>
      </c>
      <c r="C7" s="300" t="s">
        <v>16</v>
      </c>
      <c r="D7" s="300" t="s">
        <v>16</v>
      </c>
      <c r="E7" s="296"/>
      <c r="F7" s="300" t="s">
        <v>16</v>
      </c>
      <c r="G7" s="296"/>
      <c r="H7" s="296"/>
      <c r="J7" s="300"/>
      <c r="K7" s="300" t="s">
        <v>16</v>
      </c>
      <c r="L7" s="300"/>
      <c r="M7" s="300"/>
      <c r="N7" s="300" t="s">
        <v>16</v>
      </c>
    </row>
    <row r="8" spans="1:14" ht="15.75" x14ac:dyDescent="0.25">
      <c r="A8" s="300"/>
      <c r="B8" s="300"/>
      <c r="C8" s="300"/>
      <c r="D8" s="300"/>
      <c r="E8" s="296"/>
      <c r="F8" s="300"/>
      <c r="G8" s="296"/>
      <c r="H8" s="296"/>
      <c r="J8" s="300"/>
      <c r="K8" s="300"/>
      <c r="L8" s="300"/>
      <c r="M8" s="300"/>
      <c r="N8" s="300"/>
    </row>
    <row r="9" spans="1:14" ht="15.75" x14ac:dyDescent="0.25">
      <c r="A9" s="295" t="s">
        <v>94</v>
      </c>
      <c r="B9" s="299">
        <v>34</v>
      </c>
      <c r="C9" s="301">
        <f>B9</f>
        <v>34</v>
      </c>
      <c r="D9" s="299">
        <v>51</v>
      </c>
      <c r="E9" s="296"/>
      <c r="F9" s="299">
        <v>0.3</v>
      </c>
      <c r="G9" s="296" t="s">
        <v>14</v>
      </c>
      <c r="H9" s="296"/>
      <c r="J9" s="302" t="str">
        <f>A9</f>
        <v>Taiwan - Allgemein</v>
      </c>
      <c r="K9" s="303">
        <v>174</v>
      </c>
      <c r="L9" s="296"/>
      <c r="M9" s="296" t="s">
        <v>13</v>
      </c>
      <c r="N9" s="303">
        <v>2.37</v>
      </c>
    </row>
    <row r="10" spans="1:14" ht="15.75" x14ac:dyDescent="0.25">
      <c r="A10" s="295" t="s">
        <v>95</v>
      </c>
      <c r="B10" s="299">
        <v>0</v>
      </c>
      <c r="C10" s="301">
        <f t="shared" ref="C10:C13" si="0">B10</f>
        <v>0</v>
      </c>
      <c r="D10" s="299">
        <v>0</v>
      </c>
      <c r="E10" s="296"/>
      <c r="F10" s="296"/>
      <c r="G10" s="296"/>
      <c r="H10" s="296"/>
      <c r="J10" s="302" t="str">
        <f t="shared" ref="J10:J13" si="1">A10</f>
        <v>Stadt 1</v>
      </c>
      <c r="K10" s="303">
        <v>0</v>
      </c>
      <c r="L10" s="296"/>
      <c r="M10" s="296" t="s">
        <v>23</v>
      </c>
      <c r="N10" s="303">
        <v>4.57</v>
      </c>
    </row>
    <row r="11" spans="1:14" ht="15.75" x14ac:dyDescent="0.25">
      <c r="A11" s="295" t="s">
        <v>96</v>
      </c>
      <c r="B11" s="299">
        <v>0</v>
      </c>
      <c r="C11" s="301">
        <f t="shared" si="0"/>
        <v>0</v>
      </c>
      <c r="D11" s="299">
        <v>0</v>
      </c>
      <c r="E11" s="296"/>
      <c r="F11" s="296"/>
      <c r="G11" s="296"/>
      <c r="H11" s="296"/>
      <c r="J11" s="302" t="str">
        <f t="shared" si="1"/>
        <v>Stadt 2</v>
      </c>
      <c r="K11" s="303">
        <v>0</v>
      </c>
      <c r="L11" s="296"/>
      <c r="M11" s="296" t="s">
        <v>24</v>
      </c>
      <c r="N11" s="303">
        <f>N10</f>
        <v>4.57</v>
      </c>
    </row>
    <row r="12" spans="1:14" ht="15.75" x14ac:dyDescent="0.25">
      <c r="A12" s="295" t="s">
        <v>97</v>
      </c>
      <c r="B12" s="299">
        <v>0</v>
      </c>
      <c r="C12" s="301">
        <f t="shared" si="0"/>
        <v>0</v>
      </c>
      <c r="D12" s="299">
        <v>0</v>
      </c>
      <c r="E12" s="296"/>
      <c r="F12" s="296"/>
      <c r="G12" s="296"/>
      <c r="H12" s="296"/>
      <c r="J12" s="302" t="str">
        <f t="shared" si="1"/>
        <v>Stadt 3</v>
      </c>
      <c r="K12" s="303">
        <v>0</v>
      </c>
      <c r="L12" s="296"/>
      <c r="M12" s="296"/>
      <c r="N12" s="304"/>
    </row>
    <row r="13" spans="1:14" ht="15.75" x14ac:dyDescent="0.25">
      <c r="A13" s="295" t="s">
        <v>98</v>
      </c>
      <c r="B13" s="299">
        <v>0</v>
      </c>
      <c r="C13" s="301">
        <f t="shared" si="0"/>
        <v>0</v>
      </c>
      <c r="D13" s="299">
        <v>0</v>
      </c>
      <c r="E13" s="296"/>
      <c r="J13" s="302" t="str">
        <f t="shared" si="1"/>
        <v>Stadt 4</v>
      </c>
      <c r="K13" s="303">
        <v>0</v>
      </c>
      <c r="L13" s="296"/>
      <c r="M13" s="296"/>
      <c r="N13" s="304"/>
    </row>
    <row r="14" spans="1:14" ht="15.75" x14ac:dyDescent="0.25">
      <c r="A14" s="302"/>
      <c r="B14" s="296"/>
      <c r="C14" s="296"/>
      <c r="D14" s="296"/>
      <c r="E14" s="296"/>
      <c r="J14" s="302"/>
      <c r="K14" s="304"/>
      <c r="L14" s="296"/>
      <c r="M14" s="296"/>
      <c r="N14" s="304"/>
    </row>
    <row r="15" spans="1:14" ht="15.75" x14ac:dyDescent="0.25">
      <c r="A15" s="305" t="s">
        <v>61</v>
      </c>
      <c r="B15" s="343" t="s">
        <v>62</v>
      </c>
      <c r="C15" s="343"/>
      <c r="D15" s="343"/>
      <c r="E15" s="296"/>
      <c r="J15" s="343" t="s">
        <v>19</v>
      </c>
      <c r="K15" s="343"/>
      <c r="L15" s="296"/>
      <c r="M15" s="296"/>
      <c r="N15" s="304"/>
    </row>
    <row r="16" spans="1:14" ht="15.75" x14ac:dyDescent="0.25">
      <c r="A16" s="306"/>
      <c r="B16" s="298"/>
      <c r="C16" s="298"/>
      <c r="D16" s="298"/>
      <c r="E16" s="296"/>
      <c r="J16" s="302"/>
      <c r="K16" s="304"/>
      <c r="L16" s="296"/>
      <c r="M16" s="296"/>
      <c r="N16" s="304"/>
    </row>
    <row r="17" spans="1:14" ht="15.75" x14ac:dyDescent="0.25">
      <c r="A17" s="296">
        <v>1</v>
      </c>
      <c r="B17" s="296">
        <f>IF(ISBLANK(數據記錄!J15)=FALSE,$B$9,IF(ISBLANK(數據記錄!K15)=FALSE,$B$10,IF(ISBLANK(數據記錄!L15)=FALSE,$B$11,IF(ISBLANK(數據記錄!M15)=FALSE,$B$12,IF(ISBLANK(數據記錄!N15)=FALSE,$B$13,0)))))</f>
        <v>34</v>
      </c>
      <c r="C17" s="296">
        <f>IF(ISBLANK(數據記錄!J15)=FALSE,C$9,IF(ISBLANK(數據記錄!K15)=FALSE,C$10,IF(ISBLANK(數據記錄!L15)=FALSE,C$11,IF(ISBLANK(數據記錄!M15)=FALSE,C$12,IF(ISBLANK(數據記錄!N15)=FALSE,C$13,0)))))</f>
        <v>34</v>
      </c>
      <c r="D17" s="296">
        <f>IF(ISBLANK(數據記錄!J15)=FALSE,$D$9,IF(ISBLANK(數據記錄!K15)=FALSE,$D$10,IF(ISBLANK(數據記錄!L15)=FALSE,$D$11,IF(ISBLANK(數據記錄!M15)=FALSE,$D$12,IF(ISBLANK(數據記錄!N15)=FALSE,$D$13,0)))))</f>
        <v>51</v>
      </c>
      <c r="E17" s="296"/>
      <c r="J17" s="296"/>
      <c r="K17" s="296">
        <f>IF(數據記錄!J15="P",K$9,IF(數據記錄!K15="P",K$10,IF(數據記錄!L15="P",K$11,IF(數據記錄!M15="P",K$12,IF(數據記錄!N15="P",K$13,0)))))</f>
        <v>0</v>
      </c>
      <c r="L17" s="296"/>
      <c r="M17" s="296"/>
      <c r="N17" s="296"/>
    </row>
    <row r="18" spans="1:14" ht="15.75" x14ac:dyDescent="0.25">
      <c r="A18" s="5">
        <f>A17+1</f>
        <v>2</v>
      </c>
      <c r="B18" s="296">
        <f>IF(ISBLANK(數據記錄!J16)=FALSE,$B$9,IF(ISBLANK(數據記錄!K16)=FALSE,$B$10,IF(ISBLANK(數據記錄!L16)=FALSE,$B$11,IF(ISBLANK(數據記錄!M16)=FALSE,$B$12,IF(ISBLANK(數據記錄!N16)=FALSE,$B$13,0)))))</f>
        <v>34</v>
      </c>
      <c r="C18" s="296">
        <f>IF(ISBLANK(數據記錄!J16)=FALSE,C$9,IF(ISBLANK(數據記錄!K16)=FALSE,C$10,IF(ISBLANK(數據記錄!L16)=FALSE,C$11,IF(ISBLANK(數據記錄!M16)=FALSE,C$12,IF(ISBLANK(數據記錄!N16)=FALSE,C$13,0)))))</f>
        <v>34</v>
      </c>
      <c r="D18" s="296">
        <f>IF(ISBLANK(數據記錄!J16)=FALSE,$D$9,IF(ISBLANK(數據記錄!K16)=FALSE,$D$10,IF(ISBLANK(數據記錄!L16)=FALSE,$D$11,IF(ISBLANK(數據記錄!M16)=FALSE,$D$12,IF(ISBLANK(數據記錄!N16)=FALSE,$D$13,0)))))</f>
        <v>51</v>
      </c>
      <c r="E18" s="296"/>
      <c r="K18" s="296">
        <f>IF(數據記錄!J16="P",K$9,IF(數據記錄!K16="P",K$10,IF(數據記錄!L16="P",K$11,IF(數據記錄!M16="P",K$12,IF(數據記錄!N16="P",K$13,0)))))</f>
        <v>0</v>
      </c>
    </row>
    <row r="19" spans="1:14" ht="15.75" x14ac:dyDescent="0.25">
      <c r="A19" s="5">
        <f t="shared" ref="A19:A47" si="2">A18+1</f>
        <v>3</v>
      </c>
      <c r="B19" s="296">
        <f>IF(ISBLANK(數據記錄!J17)=FALSE,$B$9,IF(ISBLANK(數據記錄!K17)=FALSE,$B$10,IF(ISBLANK(數據記錄!L17)=FALSE,$B$11,IF(ISBLANK(數據記錄!M17)=FALSE,$B$12,IF(ISBLANK(數據記錄!N17)=FALSE,$B$13,0)))))</f>
        <v>34</v>
      </c>
      <c r="C19" s="296">
        <f>IF(ISBLANK(數據記錄!J17)=FALSE,C$9,IF(ISBLANK(數據記錄!K17)=FALSE,C$10,IF(ISBLANK(數據記錄!L17)=FALSE,C$11,IF(ISBLANK(數據記錄!M17)=FALSE,C$12,IF(ISBLANK(數據記錄!N17)=FALSE,C$13,0)))))</f>
        <v>34</v>
      </c>
      <c r="D19" s="296">
        <f>IF(ISBLANK(數據記錄!J17)=FALSE,$D$9,IF(ISBLANK(數據記錄!K17)=FALSE,$D$10,IF(ISBLANK(數據記錄!L17)=FALSE,$D$11,IF(ISBLANK(數據記錄!M17)=FALSE,$D$12,IF(ISBLANK(數據記錄!N17)=FALSE,$D$13,0)))))</f>
        <v>51</v>
      </c>
      <c r="E19" s="296"/>
      <c r="K19" s="296">
        <f>IF(數據記錄!J17="P",K$9,IF(數據記錄!K17="P",K$10,IF(數據記錄!L17="P",K$11,IF(數據記錄!M17="P",K$12,IF(數據記錄!N17="P",K$13,0)))))</f>
        <v>0</v>
      </c>
    </row>
    <row r="20" spans="1:14" ht="15.75" x14ac:dyDescent="0.25">
      <c r="A20" s="5">
        <f t="shared" si="2"/>
        <v>4</v>
      </c>
      <c r="B20" s="296">
        <f>IF(ISBLANK(數據記錄!J18)=FALSE,$B$9,IF(ISBLANK(數據記錄!K18)=FALSE,$B$10,IF(ISBLANK(數據記錄!L18)=FALSE,$B$11,IF(ISBLANK(數據記錄!M18)=FALSE,$B$12,IF(ISBLANK(數據記錄!N18)=FALSE,$B$13,0)))))</f>
        <v>34</v>
      </c>
      <c r="C20" s="296">
        <f>IF(ISBLANK(數據記錄!J18)=FALSE,C$9,IF(ISBLANK(數據記錄!K18)=FALSE,C$10,IF(ISBLANK(數據記錄!L18)=FALSE,C$11,IF(ISBLANK(數據記錄!M18)=FALSE,C$12,IF(ISBLANK(數據記錄!N18)=FALSE,C$13,0)))))</f>
        <v>34</v>
      </c>
      <c r="D20" s="296">
        <f>IF(ISBLANK(數據記錄!J18)=FALSE,$D$9,IF(ISBLANK(數據記錄!K18)=FALSE,$D$10,IF(ISBLANK(數據記錄!L18)=FALSE,$D$11,IF(ISBLANK(數據記錄!M18)=FALSE,$D$12,IF(ISBLANK(數據記錄!N18)=FALSE,$D$13,0)))))</f>
        <v>51</v>
      </c>
      <c r="E20" s="296"/>
      <c r="J20" s="296"/>
      <c r="K20" s="296">
        <f>IF(數據記錄!J18="P",K$9,IF(數據記錄!K18="P",K$10,IF(數據記錄!L18="P",K$11,IF(數據記錄!M18="P",K$12,IF(數據記錄!N18="P",K$13,0)))))</f>
        <v>0</v>
      </c>
      <c r="L20" s="296"/>
      <c r="M20" s="296"/>
      <c r="N20" s="296"/>
    </row>
    <row r="21" spans="1:14" ht="15.75" x14ac:dyDescent="0.25">
      <c r="A21" s="5">
        <f t="shared" si="2"/>
        <v>5</v>
      </c>
      <c r="B21" s="296">
        <f>IF(ISBLANK(數據記錄!J19)=FALSE,$B$9,IF(ISBLANK(數據記錄!K19)=FALSE,$B$10,IF(ISBLANK(數據記錄!L19)=FALSE,$B$11,IF(ISBLANK(數據記錄!M19)=FALSE,$B$12,IF(ISBLANK(數據記錄!N19)=FALSE,$B$13,0)))))</f>
        <v>0</v>
      </c>
      <c r="C21" s="296">
        <f>IF(ISBLANK(數據記錄!J19)=FALSE,C$9,IF(ISBLANK(數據記錄!K19)=FALSE,C$10,IF(ISBLANK(數據記錄!L19)=FALSE,C$11,IF(ISBLANK(數據記錄!M19)=FALSE,C$12,IF(ISBLANK(數據記錄!N19)=FALSE,C$13,0)))))</f>
        <v>0</v>
      </c>
      <c r="D21" s="296">
        <f>IF(ISBLANK(數據記錄!J19)=FALSE,$D$9,IF(ISBLANK(數據記錄!K19)=FALSE,$D$10,IF(ISBLANK(數據記錄!L19)=FALSE,$D$11,IF(ISBLANK(數據記錄!M19)=FALSE,$D$12,IF(ISBLANK(數據記錄!N19)=FALSE,$D$13,0)))))</f>
        <v>0</v>
      </c>
      <c r="E21" s="296"/>
      <c r="J21" s="296"/>
      <c r="K21" s="296">
        <f>IF(數據記錄!J19="P",K$9,IF(數據記錄!K19="P",K$10,IF(數據記錄!L19="P",K$11,IF(數據記錄!M19="P",K$12,IF(數據記錄!N19="P",K$13,0)))))</f>
        <v>0</v>
      </c>
      <c r="L21" s="296"/>
      <c r="M21" s="296"/>
      <c r="N21" s="296"/>
    </row>
    <row r="22" spans="1:14" ht="15.75" x14ac:dyDescent="0.25">
      <c r="A22" s="5">
        <f t="shared" si="2"/>
        <v>6</v>
      </c>
      <c r="B22" s="296">
        <f>IF(ISBLANK(數據記錄!J20)=FALSE,$B$9,IF(ISBLANK(數據記錄!K20)=FALSE,$B$10,IF(ISBLANK(數據記錄!L20)=FALSE,$B$11,IF(ISBLANK(數據記錄!M20)=FALSE,$B$12,IF(ISBLANK(數據記錄!N20)=FALSE,$B$13,0)))))</f>
        <v>0</v>
      </c>
      <c r="C22" s="296">
        <f>IF(ISBLANK(數據記錄!J20)=FALSE,C$9,IF(ISBLANK(數據記錄!K20)=FALSE,C$10,IF(ISBLANK(數據記錄!L20)=FALSE,C$11,IF(ISBLANK(數據記錄!M20)=FALSE,C$12,IF(ISBLANK(數據記錄!N20)=FALSE,C$13,0)))))</f>
        <v>0</v>
      </c>
      <c r="D22" s="296">
        <f>IF(ISBLANK(數據記錄!J20)=FALSE,$D$9,IF(ISBLANK(數據記錄!K20)=FALSE,$D$10,IF(ISBLANK(數據記錄!L20)=FALSE,$D$11,IF(ISBLANK(數據記錄!M20)=FALSE,$D$12,IF(ISBLANK(數據記錄!N20)=FALSE,$D$13,0)))))</f>
        <v>0</v>
      </c>
      <c r="E22" s="296"/>
      <c r="J22" s="296"/>
      <c r="K22" s="296">
        <f>IF(數據記錄!J20="P",K$9,IF(數據記錄!K20="P",K$10,IF(數據記錄!L20="P",K$11,IF(數據記錄!M20="P",K$12,IF(數據記錄!N20="P",K$13,0)))))</f>
        <v>0</v>
      </c>
      <c r="L22" s="296"/>
      <c r="M22" s="296"/>
      <c r="N22" s="296"/>
    </row>
    <row r="23" spans="1:14" ht="15.75" x14ac:dyDescent="0.25">
      <c r="A23" s="5">
        <f t="shared" si="2"/>
        <v>7</v>
      </c>
      <c r="B23" s="296">
        <f>IF(ISBLANK(數據記錄!J21)=FALSE,$B$9,IF(ISBLANK(數據記錄!K21)=FALSE,$B$10,IF(ISBLANK(數據記錄!L21)=FALSE,$B$11,IF(ISBLANK(數據記錄!M21)=FALSE,$B$12,IF(ISBLANK(數據記錄!N21)=FALSE,$B$13,0)))))</f>
        <v>0</v>
      </c>
      <c r="C23" s="296">
        <f>IF(ISBLANK(數據記錄!J21)=FALSE,C$9,IF(ISBLANK(數據記錄!K21)=FALSE,C$10,IF(ISBLANK(數據記錄!L21)=FALSE,C$11,IF(ISBLANK(數據記錄!M21)=FALSE,C$12,IF(ISBLANK(數據記錄!N21)=FALSE,C$13,0)))))</f>
        <v>0</v>
      </c>
      <c r="D23" s="296">
        <f>IF(ISBLANK(數據記錄!J21)=FALSE,$D$9,IF(ISBLANK(數據記錄!K21)=FALSE,$D$10,IF(ISBLANK(數據記錄!L21)=FALSE,$D$11,IF(ISBLANK(數據記錄!M21)=FALSE,$D$12,IF(ISBLANK(數據記錄!N21)=FALSE,$D$13,0)))))</f>
        <v>0</v>
      </c>
      <c r="K23" s="296">
        <f>IF(數據記錄!J21="P",K$9,IF(數據記錄!K21="P",K$10,IF(數據記錄!L21="P",K$11,IF(數據記錄!M21="P",K$12,IF(數據記錄!N21="P",K$13,0)))))</f>
        <v>0</v>
      </c>
    </row>
    <row r="24" spans="1:14" ht="15.75" x14ac:dyDescent="0.25">
      <c r="A24" s="5">
        <f t="shared" si="2"/>
        <v>8</v>
      </c>
      <c r="B24" s="296">
        <f>IF(ISBLANK(數據記錄!J22)=FALSE,$B$9,IF(ISBLANK(數據記錄!K22)=FALSE,$B$10,IF(ISBLANK(數據記錄!L22)=FALSE,$B$11,IF(ISBLANK(數據記錄!M22)=FALSE,$B$12,IF(ISBLANK(數據記錄!N22)=FALSE,$B$13,0)))))</f>
        <v>0</v>
      </c>
      <c r="C24" s="296">
        <f>IF(ISBLANK(數據記錄!J22)=FALSE,C$9,IF(ISBLANK(數據記錄!K22)=FALSE,C$10,IF(ISBLANK(數據記錄!L22)=FALSE,C$11,IF(ISBLANK(數據記錄!M22)=FALSE,C$12,IF(ISBLANK(數據記錄!N22)=FALSE,C$13,0)))))</f>
        <v>0</v>
      </c>
      <c r="D24" s="296">
        <f>IF(ISBLANK(數據記錄!J22)=FALSE,$D$9,IF(ISBLANK(數據記錄!K22)=FALSE,$D$10,IF(ISBLANK(數據記錄!L22)=FALSE,$D$11,IF(ISBLANK(數據記錄!M22)=FALSE,$D$12,IF(ISBLANK(數據記錄!N22)=FALSE,$D$13,0)))))</f>
        <v>0</v>
      </c>
      <c r="K24" s="296">
        <f>IF(數據記錄!J22="P",K$9,IF(數據記錄!K22="P",K$10,IF(數據記錄!L22="P",K$11,IF(數據記錄!M22="P",K$12,IF(數據記錄!N22="P",K$13,0)))))</f>
        <v>0</v>
      </c>
    </row>
    <row r="25" spans="1:14" ht="15.75" x14ac:dyDescent="0.25">
      <c r="A25" s="5">
        <f t="shared" si="2"/>
        <v>9</v>
      </c>
      <c r="B25" s="296">
        <f>IF(ISBLANK(數據記錄!J23)=FALSE,$B$9,IF(ISBLANK(數據記錄!K23)=FALSE,$B$10,IF(ISBLANK(數據記錄!L23)=FALSE,$B$11,IF(ISBLANK(數據記錄!M23)=FALSE,$B$12,IF(ISBLANK(數據記錄!N23)=FALSE,$B$13,0)))))</f>
        <v>0</v>
      </c>
      <c r="C25" s="296">
        <f>IF(ISBLANK(數據記錄!J23)=FALSE,C$9,IF(ISBLANK(數據記錄!K23)=FALSE,C$10,IF(ISBLANK(數據記錄!L23)=FALSE,C$11,IF(ISBLANK(數據記錄!M23)=FALSE,C$12,IF(ISBLANK(數據記錄!N23)=FALSE,C$13,0)))))</f>
        <v>0</v>
      </c>
      <c r="D25" s="296">
        <f>IF(ISBLANK(數據記錄!J23)=FALSE,$D$9,IF(ISBLANK(數據記錄!K23)=FALSE,$D$10,IF(ISBLANK(數據記錄!L23)=FALSE,$D$11,IF(ISBLANK(數據記錄!M23)=FALSE,$D$12,IF(ISBLANK(數據記錄!N23)=FALSE,$D$13,0)))))</f>
        <v>0</v>
      </c>
      <c r="K25" s="296">
        <f>IF(數據記錄!J23="P",K$9,IF(數據記錄!K23="P",K$10,IF(數據記錄!L23="P",K$11,IF(數據記錄!M23="P",K$12,IF(數據記錄!N23="P",K$13,0)))))</f>
        <v>0</v>
      </c>
    </row>
    <row r="26" spans="1:14" ht="15.75" x14ac:dyDescent="0.25">
      <c r="A26" s="5">
        <f t="shared" si="2"/>
        <v>10</v>
      </c>
      <c r="B26" s="296">
        <f>IF(ISBLANK(數據記錄!J24)=FALSE,$B$9,IF(ISBLANK(數據記錄!K24)=FALSE,$B$10,IF(ISBLANK(數據記錄!L24)=FALSE,$B$11,IF(ISBLANK(數據記錄!M24)=FALSE,$B$12,IF(ISBLANK(數據記錄!N24)=FALSE,$B$13,0)))))</f>
        <v>0</v>
      </c>
      <c r="C26" s="296">
        <f>IF(ISBLANK(數據記錄!J24)=FALSE,C$9,IF(ISBLANK(數據記錄!K24)=FALSE,C$10,IF(ISBLANK(數據記錄!L24)=FALSE,C$11,IF(ISBLANK(數據記錄!M24)=FALSE,C$12,IF(ISBLANK(數據記錄!N24)=FALSE,C$13,0)))))</f>
        <v>0</v>
      </c>
      <c r="D26" s="296">
        <f>IF(ISBLANK(數據記錄!J24)=FALSE,$D$9,IF(ISBLANK(數據記錄!K24)=FALSE,$D$10,IF(ISBLANK(數據記錄!L24)=FALSE,$D$11,IF(ISBLANK(數據記錄!M24)=FALSE,$D$12,IF(ISBLANK(數據記錄!N24)=FALSE,$D$13,0)))))</f>
        <v>0</v>
      </c>
      <c r="K26" s="296">
        <f>IF(數據記錄!J24="P",K$9,IF(數據記錄!K24="P",K$10,IF(數據記錄!L24="P",K$11,IF(數據記錄!M24="P",K$12,IF(數據記錄!N24="P",K$13,0)))))</f>
        <v>0</v>
      </c>
    </row>
    <row r="27" spans="1:14" ht="15.75" x14ac:dyDescent="0.25">
      <c r="A27" s="5">
        <f t="shared" si="2"/>
        <v>11</v>
      </c>
      <c r="B27" s="296">
        <f>IF(ISBLANK(數據記錄!J25)=FALSE,$B$9,IF(ISBLANK(數據記錄!K25)=FALSE,$B$10,IF(ISBLANK(數據記錄!L25)=FALSE,$B$11,IF(ISBLANK(數據記錄!M25)=FALSE,$B$12,IF(ISBLANK(數據記錄!N25)=FALSE,$B$13,0)))))</f>
        <v>0</v>
      </c>
      <c r="C27" s="296">
        <f>IF(ISBLANK(數據記錄!J25)=FALSE,C$9,IF(ISBLANK(數據記錄!K25)=FALSE,C$10,IF(ISBLANK(數據記錄!L25)=FALSE,C$11,IF(ISBLANK(數據記錄!M25)=FALSE,C$12,IF(ISBLANK(數據記錄!N25)=FALSE,C$13,0)))))</f>
        <v>0</v>
      </c>
      <c r="D27" s="296">
        <f>IF(ISBLANK(數據記錄!J25)=FALSE,$D$9,IF(ISBLANK(數據記錄!K25)=FALSE,$D$10,IF(ISBLANK(數據記錄!L25)=FALSE,$D$11,IF(ISBLANK(數據記錄!M25)=FALSE,$D$12,IF(ISBLANK(數據記錄!N25)=FALSE,$D$13,0)))))</f>
        <v>0</v>
      </c>
      <c r="K27" s="296">
        <f>IF(數據記錄!J25="P",K$9,IF(數據記錄!K25="P",K$10,IF(數據記錄!L25="P",K$11,IF(數據記錄!M25="P",K$12,IF(數據記錄!N25="P",K$13,0)))))</f>
        <v>0</v>
      </c>
    </row>
    <row r="28" spans="1:14" ht="15.75" x14ac:dyDescent="0.25">
      <c r="A28" s="5">
        <f t="shared" si="2"/>
        <v>12</v>
      </c>
      <c r="B28" s="296">
        <f>IF(ISBLANK(數據記錄!J26)=FALSE,$B$9,IF(ISBLANK(數據記錄!K26)=FALSE,$B$10,IF(ISBLANK(數據記錄!L26)=FALSE,$B$11,IF(ISBLANK(數據記錄!M26)=FALSE,$B$12,IF(ISBLANK(數據記錄!N26)=FALSE,$B$13,0)))))</f>
        <v>0</v>
      </c>
      <c r="C28" s="296">
        <f>IF(ISBLANK(數據記錄!J26)=FALSE,C$9,IF(ISBLANK(數據記錄!K26)=FALSE,C$10,IF(ISBLANK(數據記錄!L26)=FALSE,C$11,IF(ISBLANK(數據記錄!M26)=FALSE,C$12,IF(ISBLANK(數據記錄!N26)=FALSE,C$13,0)))))</f>
        <v>0</v>
      </c>
      <c r="D28" s="296">
        <f>IF(ISBLANK(數據記錄!J26)=FALSE,$D$9,IF(ISBLANK(數據記錄!K26)=FALSE,$D$10,IF(ISBLANK(數據記錄!L26)=FALSE,$D$11,IF(ISBLANK(數據記錄!M26)=FALSE,$D$12,IF(ISBLANK(數據記錄!N26)=FALSE,$D$13,0)))))</f>
        <v>0</v>
      </c>
      <c r="K28" s="296">
        <f>IF(數據記錄!J26="P",K$9,IF(數據記錄!K26="P",K$10,IF(數據記錄!L26="P",K$11,IF(數據記錄!M26="P",K$12,IF(數據記錄!N26="P",K$13,0)))))</f>
        <v>0</v>
      </c>
    </row>
    <row r="29" spans="1:14" ht="15.75" x14ac:dyDescent="0.25">
      <c r="A29" s="5">
        <f t="shared" si="2"/>
        <v>13</v>
      </c>
      <c r="B29" s="296">
        <f>IF(ISBLANK(數據記錄!J27)=FALSE,$B$9,IF(ISBLANK(數據記錄!K27)=FALSE,$B$10,IF(ISBLANK(數據記錄!L27)=FALSE,$B$11,IF(ISBLANK(數據記錄!M27)=FALSE,$B$12,IF(ISBLANK(數據記錄!N27)=FALSE,$B$13,0)))))</f>
        <v>0</v>
      </c>
      <c r="C29" s="296">
        <f>IF(ISBLANK(數據記錄!J27)=FALSE,C$9,IF(ISBLANK(數據記錄!K27)=FALSE,C$10,IF(ISBLANK(數據記錄!L27)=FALSE,C$11,IF(ISBLANK(數據記錄!M27)=FALSE,C$12,IF(ISBLANK(數據記錄!N27)=FALSE,C$13,0)))))</f>
        <v>0</v>
      </c>
      <c r="D29" s="296">
        <f>IF(ISBLANK(數據記錄!J27)=FALSE,$D$9,IF(ISBLANK(數據記錄!K27)=FALSE,$D$10,IF(ISBLANK(數據記錄!L27)=FALSE,$D$11,IF(ISBLANK(數據記錄!M27)=FALSE,$D$12,IF(ISBLANK(數據記錄!N27)=FALSE,$D$13,0)))))</f>
        <v>0</v>
      </c>
      <c r="K29" s="296">
        <f>IF(數據記錄!J27="P",K$9,IF(數據記錄!K27="P",K$10,IF(數據記錄!L27="P",K$11,IF(數據記錄!M27="P",K$12,IF(數據記錄!N27="P",K$13,0)))))</f>
        <v>0</v>
      </c>
    </row>
    <row r="30" spans="1:14" ht="15.75" x14ac:dyDescent="0.25">
      <c r="A30" s="5">
        <f t="shared" si="2"/>
        <v>14</v>
      </c>
      <c r="B30" s="296">
        <f>IF(ISBLANK(數據記錄!J28)=FALSE,$B$9,IF(ISBLANK(數據記錄!K28)=FALSE,$B$10,IF(ISBLANK(數據記錄!L28)=FALSE,$B$11,IF(ISBLANK(數據記錄!M28)=FALSE,$B$12,IF(ISBLANK(數據記錄!N28)=FALSE,$B$13,0)))))</f>
        <v>0</v>
      </c>
      <c r="C30" s="296">
        <f>IF(ISBLANK(數據記錄!J28)=FALSE,C$9,IF(ISBLANK(數據記錄!K28)=FALSE,C$10,IF(ISBLANK(數據記錄!L28)=FALSE,C$11,IF(ISBLANK(數據記錄!M28)=FALSE,C$12,IF(ISBLANK(數據記錄!N28)=FALSE,C$13,0)))))</f>
        <v>0</v>
      </c>
      <c r="D30" s="296">
        <f>IF(ISBLANK(數據記錄!J28)=FALSE,$D$9,IF(ISBLANK(數據記錄!K28)=FALSE,$D$10,IF(ISBLANK(數據記錄!L28)=FALSE,$D$11,IF(ISBLANK(數據記錄!M28)=FALSE,$D$12,IF(ISBLANK(數據記錄!N28)=FALSE,$D$13,0)))))</f>
        <v>0</v>
      </c>
      <c r="K30" s="296">
        <f>IF(數據記錄!J28="P",K$9,IF(數據記錄!K28="P",K$10,IF(數據記錄!L28="P",K$11,IF(數據記錄!M28="P",K$12,IF(數據記錄!N28="P",K$13,0)))))</f>
        <v>0</v>
      </c>
    </row>
    <row r="31" spans="1:14" ht="15.75" x14ac:dyDescent="0.25">
      <c r="A31" s="5">
        <f t="shared" si="2"/>
        <v>15</v>
      </c>
      <c r="B31" s="296">
        <f>IF(ISBLANK(數據記錄!J29)=FALSE,$B$9,IF(ISBLANK(數據記錄!K29)=FALSE,$B$10,IF(ISBLANK(數據記錄!L29)=FALSE,$B$11,IF(ISBLANK(數據記錄!M29)=FALSE,$B$12,IF(ISBLANK(數據記錄!N29)=FALSE,$B$13,0)))))</f>
        <v>0</v>
      </c>
      <c r="C31" s="296">
        <f>IF(ISBLANK(數據記錄!J29)=FALSE,C$9,IF(ISBLANK(數據記錄!K29)=FALSE,C$10,IF(ISBLANK(數據記錄!L29)=FALSE,C$11,IF(ISBLANK(數據記錄!M29)=FALSE,C$12,IF(ISBLANK(數據記錄!N29)=FALSE,C$13,0)))))</f>
        <v>0</v>
      </c>
      <c r="D31" s="296">
        <f>IF(ISBLANK(數據記錄!J29)=FALSE,$D$9,IF(ISBLANK(數據記錄!K29)=FALSE,$D$10,IF(ISBLANK(數據記錄!L29)=FALSE,$D$11,IF(ISBLANK(數據記錄!M29)=FALSE,$D$12,IF(ISBLANK(數據記錄!N29)=FALSE,$D$13,0)))))</f>
        <v>0</v>
      </c>
      <c r="K31" s="296">
        <f>IF(數據記錄!J29="P",K$9,IF(數據記錄!K29="P",K$10,IF(數據記錄!L29="P",K$11,IF(數據記錄!M29="P",K$12,IF(數據記錄!N29="P",K$13,0)))))</f>
        <v>0</v>
      </c>
    </row>
    <row r="32" spans="1:14" ht="15.75" x14ac:dyDescent="0.25">
      <c r="A32" s="5">
        <f t="shared" si="2"/>
        <v>16</v>
      </c>
      <c r="B32" s="296">
        <f>IF(ISBLANK(數據記錄!J30)=FALSE,$B$9,IF(ISBLANK(數據記錄!K30)=FALSE,$B$10,IF(ISBLANK(數據記錄!L30)=FALSE,$B$11,IF(ISBLANK(數據記錄!M30)=FALSE,$B$12,IF(ISBLANK(數據記錄!N30)=FALSE,$B$13,0)))))</f>
        <v>0</v>
      </c>
      <c r="C32" s="296">
        <f>IF(ISBLANK(數據記錄!J30)=FALSE,C$9,IF(ISBLANK(數據記錄!K30)=FALSE,C$10,IF(ISBLANK(數據記錄!L30)=FALSE,C$11,IF(ISBLANK(數據記錄!M30)=FALSE,C$12,IF(ISBLANK(數據記錄!N30)=FALSE,C$13,0)))))</f>
        <v>0</v>
      </c>
      <c r="D32" s="296">
        <f>IF(ISBLANK(數據記錄!J30)=FALSE,$D$9,IF(ISBLANK(數據記錄!K30)=FALSE,$D$10,IF(ISBLANK(數據記錄!L30)=FALSE,$D$11,IF(ISBLANK(數據記錄!M30)=FALSE,$D$12,IF(ISBLANK(數據記錄!N30)=FALSE,$D$13,0)))))</f>
        <v>0</v>
      </c>
      <c r="K32" s="296">
        <f>IF(數據記錄!J30="P",K$9,IF(數據記錄!K30="P",K$10,IF(數據記錄!L30="P",K$11,IF(數據記錄!M30="P",K$12,IF(數據記錄!N30="P",K$13,0)))))</f>
        <v>0</v>
      </c>
    </row>
    <row r="33" spans="1:11" ht="15.75" x14ac:dyDescent="0.25">
      <c r="A33" s="5">
        <f t="shared" si="2"/>
        <v>17</v>
      </c>
      <c r="B33" s="296">
        <f>IF(ISBLANK(數據記錄!J31)=FALSE,$B$9,IF(ISBLANK(數據記錄!K31)=FALSE,$B$10,IF(ISBLANK(數據記錄!L31)=FALSE,$B$11,IF(ISBLANK(數據記錄!M31)=FALSE,$B$12,IF(ISBLANK(數據記錄!N31)=FALSE,$B$13,0)))))</f>
        <v>0</v>
      </c>
      <c r="C33" s="296">
        <f>IF(ISBLANK(數據記錄!J31)=FALSE,C$9,IF(ISBLANK(數據記錄!K31)=FALSE,C$10,IF(ISBLANK(數據記錄!L31)=FALSE,C$11,IF(ISBLANK(數據記錄!M31)=FALSE,C$12,IF(ISBLANK(數據記錄!N31)=FALSE,C$13,0)))))</f>
        <v>0</v>
      </c>
      <c r="D33" s="296">
        <f>IF(ISBLANK(數據記錄!J31)=FALSE,$D$9,IF(ISBLANK(數據記錄!K31)=FALSE,$D$10,IF(ISBLANK(數據記錄!L31)=FALSE,$D$11,IF(ISBLANK(數據記錄!M31)=FALSE,$D$12,IF(ISBLANK(數據記錄!N31)=FALSE,$D$13,0)))))</f>
        <v>0</v>
      </c>
      <c r="K33" s="296">
        <f>IF(數據記錄!J31="P",K$9,IF(數據記錄!K31="P",K$10,IF(數據記錄!L31="P",K$11,IF(數據記錄!M31="P",K$12,IF(數據記錄!N31="P",K$13,0)))))</f>
        <v>0</v>
      </c>
    </row>
    <row r="34" spans="1:11" ht="15.75" x14ac:dyDescent="0.25">
      <c r="A34" s="5">
        <f t="shared" si="2"/>
        <v>18</v>
      </c>
      <c r="B34" s="296">
        <f>IF(ISBLANK(數據記錄!J32)=FALSE,$B$9,IF(ISBLANK(數據記錄!K32)=FALSE,$B$10,IF(ISBLANK(數據記錄!L32)=FALSE,$B$11,IF(ISBLANK(數據記錄!M32)=FALSE,$B$12,IF(ISBLANK(數據記錄!N32)=FALSE,$B$13,0)))))</f>
        <v>0</v>
      </c>
      <c r="C34" s="296">
        <f>IF(ISBLANK(數據記錄!J32)=FALSE,C$9,IF(ISBLANK(數據記錄!K32)=FALSE,C$10,IF(ISBLANK(數據記錄!L32)=FALSE,C$11,IF(ISBLANK(數據記錄!M32)=FALSE,C$12,IF(ISBLANK(數據記錄!N32)=FALSE,C$13,0)))))</f>
        <v>0</v>
      </c>
      <c r="D34" s="296">
        <f>IF(ISBLANK(數據記錄!J32)=FALSE,$D$9,IF(ISBLANK(數據記錄!K32)=FALSE,$D$10,IF(ISBLANK(數據記錄!L32)=FALSE,$D$11,IF(ISBLANK(數據記錄!M32)=FALSE,$D$12,IF(ISBLANK(數據記錄!N32)=FALSE,$D$13,0)))))</f>
        <v>0</v>
      </c>
      <c r="K34" s="296">
        <f>IF(數據記錄!J32="P",K$9,IF(數據記錄!K32="P",K$10,IF(數據記錄!L32="P",K$11,IF(數據記錄!M32="P",K$12,IF(數據記錄!N32="P",K$13,0)))))</f>
        <v>0</v>
      </c>
    </row>
    <row r="35" spans="1:11" ht="15.75" x14ac:dyDescent="0.25">
      <c r="A35" s="5">
        <f t="shared" si="2"/>
        <v>19</v>
      </c>
      <c r="B35" s="296">
        <f>IF(ISBLANK(數據記錄!J33)=FALSE,$B$9,IF(ISBLANK(數據記錄!K33)=FALSE,$B$10,IF(ISBLANK(數據記錄!L33)=FALSE,$B$11,IF(ISBLANK(數據記錄!M33)=FALSE,$B$12,IF(ISBLANK(數據記錄!N33)=FALSE,$B$13,0)))))</f>
        <v>0</v>
      </c>
      <c r="C35" s="296">
        <f>IF(ISBLANK(數據記錄!J33)=FALSE,C$9,IF(ISBLANK(數據記錄!K33)=FALSE,C$10,IF(ISBLANK(數據記錄!L33)=FALSE,C$11,IF(ISBLANK(數據記錄!M33)=FALSE,C$12,IF(ISBLANK(數據記錄!N33)=FALSE,C$13,0)))))</f>
        <v>0</v>
      </c>
      <c r="D35" s="296">
        <f>IF(ISBLANK(數據記錄!J33)=FALSE,$D$9,IF(ISBLANK(數據記錄!K33)=FALSE,$D$10,IF(ISBLANK(數據記錄!L33)=FALSE,$D$11,IF(ISBLANK(數據記錄!M33)=FALSE,$D$12,IF(ISBLANK(數據記錄!N33)=FALSE,$D$13,0)))))</f>
        <v>0</v>
      </c>
      <c r="K35" s="296">
        <f>IF(數據記錄!J33="P",K$9,IF(數據記錄!K33="P",K$10,IF(數據記錄!L33="P",K$11,IF(數據記錄!M33="P",K$12,IF(數據記錄!N33="P",K$13,0)))))</f>
        <v>0</v>
      </c>
    </row>
    <row r="36" spans="1:11" ht="15.75" x14ac:dyDescent="0.25">
      <c r="A36" s="5">
        <f t="shared" si="2"/>
        <v>20</v>
      </c>
      <c r="B36" s="296">
        <f>IF(ISBLANK(數據記錄!J34)=FALSE,$B$9,IF(ISBLANK(數據記錄!K34)=FALSE,$B$10,IF(ISBLANK(數據記錄!L34)=FALSE,$B$11,IF(ISBLANK(數據記錄!M34)=FALSE,$B$12,IF(ISBLANK(數據記錄!N34)=FALSE,$B$13,0)))))</f>
        <v>0</v>
      </c>
      <c r="C36" s="296">
        <f>IF(ISBLANK(數據記錄!J34)=FALSE,C$9,IF(ISBLANK(數據記錄!K34)=FALSE,C$10,IF(ISBLANK(數據記錄!L34)=FALSE,C$11,IF(ISBLANK(數據記錄!M34)=FALSE,C$12,IF(ISBLANK(數據記錄!N34)=FALSE,C$13,0)))))</f>
        <v>0</v>
      </c>
      <c r="D36" s="296">
        <f>IF(ISBLANK(數據記錄!J34)=FALSE,$D$9,IF(ISBLANK(數據記錄!K34)=FALSE,$D$10,IF(ISBLANK(數據記錄!L34)=FALSE,$D$11,IF(ISBLANK(數據記錄!M34)=FALSE,$D$12,IF(ISBLANK(數據記錄!N34)=FALSE,$D$13,0)))))</f>
        <v>0</v>
      </c>
      <c r="K36" s="296">
        <f>IF(數據記錄!J34="P",K$9,IF(數據記錄!K34="P",K$10,IF(數據記錄!L34="P",K$11,IF(數據記錄!M34="P",K$12,IF(數據記錄!N34="P",K$13,0)))))</f>
        <v>0</v>
      </c>
    </row>
    <row r="37" spans="1:11" ht="15.75" x14ac:dyDescent="0.25">
      <c r="A37" s="5">
        <f t="shared" si="2"/>
        <v>21</v>
      </c>
      <c r="B37" s="296">
        <f>IF(ISBLANK(數據記錄!J35)=FALSE,$B$9,IF(ISBLANK(數據記錄!K35)=FALSE,$B$10,IF(ISBLANK(數據記錄!L35)=FALSE,$B$11,IF(ISBLANK(數據記錄!M35)=FALSE,$B$12,IF(ISBLANK(數據記錄!N35)=FALSE,$B$13,0)))))</f>
        <v>0</v>
      </c>
      <c r="C37" s="296">
        <f>IF(ISBLANK(數據記錄!J35)=FALSE,C$9,IF(ISBLANK(數據記錄!K35)=FALSE,C$10,IF(ISBLANK(數據記錄!L35)=FALSE,C$11,IF(ISBLANK(數據記錄!M35)=FALSE,C$12,IF(ISBLANK(數據記錄!N35)=FALSE,C$13,0)))))</f>
        <v>0</v>
      </c>
      <c r="D37" s="296">
        <f>IF(ISBLANK(數據記錄!J35)=FALSE,$D$9,IF(ISBLANK(數據記錄!K35)=FALSE,$D$10,IF(ISBLANK(數據記錄!L35)=FALSE,$D$11,IF(ISBLANK(數據記錄!M35)=FALSE,$D$12,IF(ISBLANK(數據記錄!N35)=FALSE,$D$13,0)))))</f>
        <v>0</v>
      </c>
      <c r="K37" s="296">
        <f>IF(數據記錄!J35="P",K$9,IF(數據記錄!K35="P",K$10,IF(數據記錄!L35="P",K$11,IF(數據記錄!M35="P",K$12,IF(數據記錄!N35="P",K$13,0)))))</f>
        <v>0</v>
      </c>
    </row>
    <row r="38" spans="1:11" ht="15.75" x14ac:dyDescent="0.25">
      <c r="A38" s="5">
        <f t="shared" si="2"/>
        <v>22</v>
      </c>
      <c r="B38" s="296">
        <f>IF(ISBLANK(數據記錄!J36)=FALSE,$B$9,IF(ISBLANK(數據記錄!K36)=FALSE,$B$10,IF(ISBLANK(數據記錄!L36)=FALSE,$B$11,IF(ISBLANK(數據記錄!M36)=FALSE,$B$12,IF(ISBLANK(數據記錄!N36)=FALSE,$B$13,0)))))</f>
        <v>0</v>
      </c>
      <c r="C38" s="296">
        <f>IF(ISBLANK(數據記錄!J36)=FALSE,C$9,IF(ISBLANK(數據記錄!K36)=FALSE,C$10,IF(ISBLANK(數據記錄!L36)=FALSE,C$11,IF(ISBLANK(數據記錄!M36)=FALSE,C$12,IF(ISBLANK(數據記錄!N36)=FALSE,C$13,0)))))</f>
        <v>0</v>
      </c>
      <c r="D38" s="296">
        <f>IF(ISBLANK(數據記錄!J36)=FALSE,$D$9,IF(ISBLANK(數據記錄!K36)=FALSE,$D$10,IF(ISBLANK(數據記錄!L36)=FALSE,$D$11,IF(ISBLANK(數據記錄!M36)=FALSE,$D$12,IF(ISBLANK(數據記錄!N36)=FALSE,$D$13,0)))))</f>
        <v>0</v>
      </c>
      <c r="K38" s="296">
        <f>IF(數據記錄!J36="P",K$9,IF(數據記錄!K36="P",K$10,IF(數據記錄!L36="P",K$11,IF(數據記錄!M36="P",K$12,IF(數據記錄!N36="P",K$13,0)))))</f>
        <v>0</v>
      </c>
    </row>
    <row r="39" spans="1:11" ht="15.75" x14ac:dyDescent="0.25">
      <c r="A39" s="5">
        <f t="shared" si="2"/>
        <v>23</v>
      </c>
      <c r="B39" s="296">
        <f>IF(ISBLANK(數據記錄!J37)=FALSE,$B$9,IF(ISBLANK(數據記錄!K37)=FALSE,$B$10,IF(ISBLANK(數據記錄!L37)=FALSE,$B$11,IF(ISBLANK(數據記錄!M37)=FALSE,$B$12,IF(ISBLANK(數據記錄!N37)=FALSE,$B$13,0)))))</f>
        <v>0</v>
      </c>
      <c r="C39" s="296">
        <f>IF(ISBLANK(數據記錄!J37)=FALSE,C$9,IF(ISBLANK(數據記錄!K37)=FALSE,C$10,IF(ISBLANK(數據記錄!L37)=FALSE,C$11,IF(ISBLANK(數據記錄!M37)=FALSE,C$12,IF(ISBLANK(數據記錄!N37)=FALSE,C$13,0)))))</f>
        <v>0</v>
      </c>
      <c r="D39" s="296">
        <f>IF(ISBLANK(數據記錄!J37)=FALSE,$D$9,IF(ISBLANK(數據記錄!K37)=FALSE,$D$10,IF(ISBLANK(數據記錄!L37)=FALSE,$D$11,IF(ISBLANK(數據記錄!M37)=FALSE,$D$12,IF(ISBLANK(數據記錄!N37)=FALSE,$D$13,0)))))</f>
        <v>0</v>
      </c>
      <c r="K39" s="296">
        <f>IF(數據記錄!J37="P",K$9,IF(數據記錄!K37="P",K$10,IF(數據記錄!L37="P",K$11,IF(數據記錄!M37="P",K$12,IF(數據記錄!N37="P",K$13,0)))))</f>
        <v>0</v>
      </c>
    </row>
    <row r="40" spans="1:11" ht="15.75" x14ac:dyDescent="0.25">
      <c r="A40" s="5">
        <f t="shared" si="2"/>
        <v>24</v>
      </c>
      <c r="B40" s="296">
        <f>IF(ISBLANK(數據記錄!J38)=FALSE,$B$9,IF(ISBLANK(數據記錄!K38)=FALSE,$B$10,IF(ISBLANK(數據記錄!L38)=FALSE,$B$11,IF(ISBLANK(數據記錄!M38)=FALSE,$B$12,IF(ISBLANK(數據記錄!N38)=FALSE,$B$13,0)))))</f>
        <v>0</v>
      </c>
      <c r="C40" s="296">
        <f>IF(ISBLANK(數據記錄!J38)=FALSE,C$9,IF(ISBLANK(數據記錄!K38)=FALSE,C$10,IF(ISBLANK(數據記錄!L38)=FALSE,C$11,IF(ISBLANK(數據記錄!M38)=FALSE,C$12,IF(ISBLANK(數據記錄!N38)=FALSE,C$13,0)))))</f>
        <v>0</v>
      </c>
      <c r="D40" s="296">
        <f>IF(ISBLANK(數據記錄!J38)=FALSE,$D$9,IF(ISBLANK(數據記錄!K38)=FALSE,$D$10,IF(ISBLANK(數據記錄!L38)=FALSE,$D$11,IF(ISBLANK(數據記錄!M38)=FALSE,$D$12,IF(ISBLANK(數據記錄!N38)=FALSE,$D$13,0)))))</f>
        <v>0</v>
      </c>
      <c r="K40" s="296">
        <f>IF(數據記錄!J38="P",K$9,IF(數據記錄!K38="P",K$10,IF(數據記錄!L38="P",K$11,IF(數據記錄!M38="P",K$12,IF(數據記錄!N38="P",K$13,0)))))</f>
        <v>0</v>
      </c>
    </row>
    <row r="41" spans="1:11" ht="15.75" x14ac:dyDescent="0.25">
      <c r="A41" s="5">
        <f t="shared" si="2"/>
        <v>25</v>
      </c>
      <c r="B41" s="296">
        <f>IF(ISBLANK(數據記錄!J39)=FALSE,$B$9,IF(ISBLANK(數據記錄!K39)=FALSE,$B$10,IF(ISBLANK(數據記錄!L39)=FALSE,$B$11,IF(ISBLANK(數據記錄!M39)=FALSE,$B$12,IF(ISBLANK(數據記錄!N39)=FALSE,$B$13,0)))))</f>
        <v>0</v>
      </c>
      <c r="C41" s="296">
        <f>IF(ISBLANK(數據記錄!J39)=FALSE,C$9,IF(ISBLANK(數據記錄!K39)=FALSE,C$10,IF(ISBLANK(數據記錄!L39)=FALSE,C$11,IF(ISBLANK(數據記錄!M39)=FALSE,C$12,IF(ISBLANK(數據記錄!N39)=FALSE,C$13,0)))))</f>
        <v>0</v>
      </c>
      <c r="D41" s="296">
        <f>IF(ISBLANK(數據記錄!J39)=FALSE,$D$9,IF(ISBLANK(數據記錄!K39)=FALSE,$D$10,IF(ISBLANK(數據記錄!L39)=FALSE,$D$11,IF(ISBLANK(數據記錄!M39)=FALSE,$D$12,IF(ISBLANK(數據記錄!N39)=FALSE,$D$13,0)))))</f>
        <v>0</v>
      </c>
      <c r="K41" s="296">
        <f>IF(數據記錄!J39="P",K$9,IF(數據記錄!K39="P",K$10,IF(數據記錄!L39="P",K$11,IF(數據記錄!M39="P",K$12,IF(數據記錄!N39="P",K$13,0)))))</f>
        <v>0</v>
      </c>
    </row>
    <row r="42" spans="1:11" ht="15.75" x14ac:dyDescent="0.25">
      <c r="A42" s="5">
        <f t="shared" si="2"/>
        <v>26</v>
      </c>
      <c r="B42" s="296">
        <f>IF(ISBLANK(數據記錄!J40)=FALSE,$B$9,IF(ISBLANK(數據記錄!K40)=FALSE,$B$10,IF(ISBLANK(數據記錄!L40)=FALSE,$B$11,IF(ISBLANK(數據記錄!M40)=FALSE,$B$12,IF(ISBLANK(數據記錄!N40)=FALSE,$B$13,0)))))</f>
        <v>0</v>
      </c>
      <c r="C42" s="296">
        <f>IF(ISBLANK(數據記錄!J40)=FALSE,C$9,IF(ISBLANK(數據記錄!K40)=FALSE,C$10,IF(ISBLANK(數據記錄!L40)=FALSE,C$11,IF(ISBLANK(數據記錄!M40)=FALSE,C$12,IF(ISBLANK(數據記錄!N40)=FALSE,C$13,0)))))</f>
        <v>0</v>
      </c>
      <c r="D42" s="296">
        <f>IF(ISBLANK(數據記錄!J40)=FALSE,$D$9,IF(ISBLANK(數據記錄!K40)=FALSE,$D$10,IF(ISBLANK(數據記錄!L40)=FALSE,$D$11,IF(ISBLANK(數據記錄!M40)=FALSE,$D$12,IF(ISBLANK(數據記錄!N40)=FALSE,$D$13,0)))))</f>
        <v>0</v>
      </c>
      <c r="K42" s="296">
        <f>IF(數據記錄!J40="P",K$9,IF(數據記錄!K40="P",K$10,IF(數據記錄!L40="P",K$11,IF(數據記錄!M40="P",K$12,IF(數據記錄!N40="P",K$13,0)))))</f>
        <v>0</v>
      </c>
    </row>
    <row r="43" spans="1:11" ht="15.75" x14ac:dyDescent="0.25">
      <c r="A43" s="5">
        <f t="shared" si="2"/>
        <v>27</v>
      </c>
      <c r="B43" s="296">
        <f>IF(ISBLANK(數據記錄!J41)=FALSE,$B$9,IF(ISBLANK(數據記錄!K41)=FALSE,$B$10,IF(ISBLANK(數據記錄!L41)=FALSE,$B$11,IF(ISBLANK(數據記錄!M41)=FALSE,$B$12,IF(ISBLANK(數據記錄!N41)=FALSE,$B$13,0)))))</f>
        <v>0</v>
      </c>
      <c r="C43" s="296">
        <f>IF(ISBLANK(數據記錄!J41)=FALSE,C$9,IF(ISBLANK(數據記錄!K41)=FALSE,C$10,IF(ISBLANK(數據記錄!L41)=FALSE,C$11,IF(ISBLANK(數據記錄!M41)=FALSE,C$12,IF(ISBLANK(數據記錄!N41)=FALSE,C$13,0)))))</f>
        <v>0</v>
      </c>
      <c r="D43" s="296">
        <f>IF(ISBLANK(數據記錄!J41)=FALSE,$D$9,IF(ISBLANK(數據記錄!K41)=FALSE,$D$10,IF(ISBLANK(數據記錄!L41)=FALSE,$D$11,IF(ISBLANK(數據記錄!M41)=FALSE,$D$12,IF(ISBLANK(數據記錄!N41)=FALSE,$D$13,0)))))</f>
        <v>0</v>
      </c>
      <c r="K43" s="296">
        <f>IF(數據記錄!J41="P",K$9,IF(數據記錄!K41="P",K$10,IF(數據記錄!L41="P",K$11,IF(數據記錄!M41="P",K$12,IF(數據記錄!N41="P",K$13,0)))))</f>
        <v>0</v>
      </c>
    </row>
    <row r="44" spans="1:11" ht="15.75" x14ac:dyDescent="0.25">
      <c r="A44" s="5">
        <f t="shared" si="2"/>
        <v>28</v>
      </c>
      <c r="B44" s="296">
        <f>IF(ISBLANK(數據記錄!J42)=FALSE,$B$9,IF(ISBLANK(數據記錄!K42)=FALSE,$B$10,IF(ISBLANK(數據記錄!L42)=FALSE,$B$11,IF(ISBLANK(數據記錄!M42)=FALSE,$B$12,IF(ISBLANK(數據記錄!N42)=FALSE,$B$13,0)))))</f>
        <v>0</v>
      </c>
      <c r="C44" s="296">
        <f>IF(ISBLANK(數據記錄!J42)=FALSE,C$9,IF(ISBLANK(數據記錄!K42)=FALSE,C$10,IF(ISBLANK(數據記錄!L42)=FALSE,C$11,IF(ISBLANK(數據記錄!M42)=FALSE,C$12,IF(ISBLANK(數據記錄!N42)=FALSE,C$13,0)))))</f>
        <v>0</v>
      </c>
      <c r="D44" s="296">
        <f>IF(ISBLANK(數據記錄!J42)=FALSE,$D$9,IF(ISBLANK(數據記錄!K42)=FALSE,$D$10,IF(ISBLANK(數據記錄!L42)=FALSE,$D$11,IF(ISBLANK(數據記錄!M42)=FALSE,$D$12,IF(ISBLANK(數據記錄!N42)=FALSE,$D$13,0)))))</f>
        <v>0</v>
      </c>
      <c r="K44" s="296">
        <f>IF(數據記錄!J42="P",K$9,IF(數據記錄!K42="P",K$10,IF(數據記錄!L42="P",K$11,IF(數據記錄!M42="P",K$12,IF(數據記錄!N42="P",K$13,0)))))</f>
        <v>0</v>
      </c>
    </row>
    <row r="45" spans="1:11" ht="15.75" x14ac:dyDescent="0.25">
      <c r="A45" s="5">
        <f t="shared" si="2"/>
        <v>29</v>
      </c>
      <c r="B45" s="296">
        <f>IF(ISBLANK(數據記錄!J43)=FALSE,$B$9,IF(ISBLANK(數據記錄!K43)=FALSE,$B$10,IF(ISBLANK(數據記錄!L43)=FALSE,$B$11,IF(ISBLANK(數據記錄!M43)=FALSE,$B$12,IF(ISBLANK(數據記錄!N43)=FALSE,$B$13,0)))))</f>
        <v>0</v>
      </c>
      <c r="C45" s="296">
        <f>IF(ISBLANK(數據記錄!J43)=FALSE,C$9,IF(ISBLANK(數據記錄!K43)=FALSE,C$10,IF(ISBLANK(數據記錄!L43)=FALSE,C$11,IF(ISBLANK(數據記錄!M43)=FALSE,C$12,IF(ISBLANK(數據記錄!N43)=FALSE,C$13,0)))))</f>
        <v>0</v>
      </c>
      <c r="D45" s="296">
        <f>IF(ISBLANK(數據記錄!J43)=FALSE,$D$9,IF(ISBLANK(數據記錄!K43)=FALSE,$D$10,IF(ISBLANK(數據記錄!L43)=FALSE,$D$11,IF(ISBLANK(數據記錄!M43)=FALSE,$D$12,IF(ISBLANK(數據記錄!N43)=FALSE,$D$13,0)))))</f>
        <v>0</v>
      </c>
      <c r="K45" s="296">
        <f>IF(數據記錄!J43="P",K$9,IF(數據記錄!K43="P",K$10,IF(數據記錄!L43="P",K$11,IF(數據記錄!M43="P",K$12,IF(數據記錄!N43="P",K$13,0)))))</f>
        <v>0</v>
      </c>
    </row>
    <row r="46" spans="1:11" ht="15.75" x14ac:dyDescent="0.25">
      <c r="A46" s="5">
        <f t="shared" si="2"/>
        <v>30</v>
      </c>
      <c r="B46" s="296">
        <f>IF(ISBLANK(數據記錄!J44)=FALSE,$B$9,IF(ISBLANK(數據記錄!K44)=FALSE,$B$10,IF(ISBLANK(數據記錄!L44)=FALSE,$B$11,IF(ISBLANK(數據記錄!M44)=FALSE,$B$12,IF(ISBLANK(數據記錄!N44)=FALSE,$B$13,0)))))</f>
        <v>0</v>
      </c>
      <c r="C46" s="296">
        <f>IF(ISBLANK(數據記錄!J44)=FALSE,C$9,IF(ISBLANK(數據記錄!K44)=FALSE,C$10,IF(ISBLANK(數據記錄!L44)=FALSE,C$11,IF(ISBLANK(數據記錄!M44)=FALSE,C$12,IF(ISBLANK(數據記錄!N44)=FALSE,C$13,0)))))</f>
        <v>0</v>
      </c>
      <c r="D46" s="296">
        <f>IF(ISBLANK(數據記錄!J44)=FALSE,$D$9,IF(ISBLANK(數據記錄!K44)=FALSE,$D$10,IF(ISBLANK(數據記錄!L44)=FALSE,$D$11,IF(ISBLANK(數據記錄!M44)=FALSE,$D$12,IF(ISBLANK(數據記錄!N44)=FALSE,$D$13,0)))))</f>
        <v>0</v>
      </c>
      <c r="K46" s="296">
        <f>IF(數據記錄!J44="P",K$9,IF(數據記錄!K44="P",K$10,IF(數據記錄!L44="P",K$11,IF(數據記錄!M44="P",K$12,IF(數據記錄!N44="P",K$13,0)))))</f>
        <v>0</v>
      </c>
    </row>
    <row r="47" spans="1:11" ht="15.75" x14ac:dyDescent="0.25">
      <c r="A47" s="5">
        <f t="shared" si="2"/>
        <v>31</v>
      </c>
      <c r="B47" s="296">
        <f>IF(ISBLANK(數據記錄!J45)=FALSE,$B$9,IF(ISBLANK(數據記錄!K45)=FALSE,$B$10,IF(ISBLANK(數據記錄!L45)=FALSE,$B$11,IF(ISBLANK(數據記錄!M45)=FALSE,$B$12,IF(ISBLANK(數據記錄!N45)=FALSE,$B$13,0)))))</f>
        <v>0</v>
      </c>
      <c r="C47" s="296">
        <f>IF(ISBLANK(數據記錄!J45)=FALSE,C$9,IF(ISBLANK(數據記錄!K45)=FALSE,C$10,IF(ISBLANK(數據記錄!L45)=FALSE,C$11,IF(ISBLANK(數據記錄!M45)=FALSE,C$12,IF(ISBLANK(數據記錄!N45)=FALSE,C$13,0)))))</f>
        <v>0</v>
      </c>
      <c r="D47" s="296">
        <f>IF(ISBLANK(數據記錄!J45)=FALSE,$D$9,IF(ISBLANK(數據記錄!K45)=FALSE,$D$10,IF(ISBLANK(數據記錄!L45)=FALSE,$D$11,IF(ISBLANK(數據記錄!M45)=FALSE,$D$12,IF(ISBLANK(數據記錄!N45)=FALSE,$D$13,0)))))</f>
        <v>0</v>
      </c>
      <c r="K47" s="296">
        <f>IF(數據記錄!J45="P",K$9,IF(數據記錄!K45="P",K$10,IF(數據記錄!L45="P",K$11,IF(數據記錄!M45="P",K$12,IF(數據記錄!N45="P",K$13,0)))))</f>
        <v>0</v>
      </c>
    </row>
    <row r="48" spans="1:11" ht="15.75" x14ac:dyDescent="0.25">
      <c r="B48" s="296"/>
      <c r="C48" s="296"/>
      <c r="D48" s="296"/>
    </row>
    <row r="49" spans="2:4" ht="15.75" x14ac:dyDescent="0.25">
      <c r="B49" s="296"/>
      <c r="C49" s="296"/>
      <c r="D49" s="296"/>
    </row>
    <row r="50" spans="2:4" ht="15.75" x14ac:dyDescent="0.25">
      <c r="B50" s="296"/>
      <c r="C50" s="296"/>
      <c r="D50" s="296"/>
    </row>
    <row r="51" spans="2:4" ht="15.75" x14ac:dyDescent="0.25">
      <c r="B51" s="296"/>
      <c r="C51" s="296"/>
      <c r="D51" s="296"/>
    </row>
    <row r="52" spans="2:4" ht="15.75" x14ac:dyDescent="0.25">
      <c r="B52" s="296"/>
      <c r="C52" s="296"/>
      <c r="D52" s="296"/>
    </row>
    <row r="53" spans="2:4" ht="15.75" x14ac:dyDescent="0.25">
      <c r="B53" s="296"/>
      <c r="C53" s="296"/>
      <c r="D53" s="296"/>
    </row>
    <row r="54" spans="2:4" ht="15.75" x14ac:dyDescent="0.25">
      <c r="B54" s="296"/>
      <c r="C54" s="296"/>
      <c r="D54" s="296"/>
    </row>
    <row r="55" spans="2:4" ht="15.75" x14ac:dyDescent="0.25">
      <c r="B55" s="296"/>
      <c r="C55" s="296"/>
      <c r="D55" s="296"/>
    </row>
    <row r="56" spans="2:4" ht="15.75" x14ac:dyDescent="0.25">
      <c r="B56" s="296"/>
      <c r="C56" s="296"/>
      <c r="D56" s="296"/>
    </row>
    <row r="57" spans="2:4" ht="15.75" x14ac:dyDescent="0.25">
      <c r="B57" s="296"/>
      <c r="C57" s="296"/>
      <c r="D57" s="296"/>
    </row>
    <row r="58" spans="2:4" ht="15.75" x14ac:dyDescent="0.25">
      <c r="B58" s="296"/>
      <c r="C58" s="296"/>
      <c r="D58" s="296"/>
    </row>
    <row r="59" spans="2:4" ht="15.75" x14ac:dyDescent="0.25">
      <c r="B59" s="296"/>
      <c r="C59" s="296"/>
      <c r="D59" s="296"/>
    </row>
    <row r="60" spans="2:4" ht="15.75" x14ac:dyDescent="0.25">
      <c r="B60" s="296"/>
      <c r="C60" s="296"/>
      <c r="D60" s="296"/>
    </row>
    <row r="61" spans="2:4" ht="15.75" x14ac:dyDescent="0.25">
      <c r="B61" s="296"/>
      <c r="C61" s="296"/>
      <c r="D61" s="296"/>
    </row>
  </sheetData>
  <sheetProtection algorithmName="SHA-512" hashValue="/6lHjDGQ4JAHAP+rduqKNwKt2g8VSVhvAfjB8hyvvuL5+pKZZf+cc6qZ3N7Bi6rMC7loB0dfhxc5DOcZZgiWvQ==" saltValue="5wu6ULGetFr7EZ2OFE84aA==" spinCount="100000" sheet="1" objects="1" scenarios="1"/>
  <mergeCells count="4">
    <mergeCell ref="B15:D15"/>
    <mergeCell ref="J15:K15"/>
    <mergeCell ref="M3:N3"/>
    <mergeCell ref="J3:K3"/>
  </mergeCell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9" scale="63" orientation="portrait" horizontalDpi="360" verticalDpi="360" r:id="rId1"/>
  <headerFooter alignWithMargins="0">
    <oddHeader>&amp;L&amp;"CorpoA,Standard"&amp;16Erkens Gerow Schmitz Zeiss
&amp;"CorpoS,Standard"&amp;8           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6dac57ba-0052-4628-9931-39af42201e28</BSO999929>
</file>

<file path=customXml/itemProps1.xml><?xml version="1.0" encoding="utf-8"?>
<ds:datastoreItem xmlns:ds="http://schemas.openxmlformats.org/officeDocument/2006/customXml" ds:itemID="{083BCB20-9BED-43D6-AF0F-1777CD760074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數據記錄</vt:lpstr>
      <vt:lpstr>計算</vt:lpstr>
      <vt:lpstr>EGSZ TEC</vt:lpstr>
      <vt:lpstr>EGSZ Country Profile</vt:lpstr>
      <vt:lpstr>'EGSZ Country Profile'!Druckbereich</vt:lpstr>
      <vt:lpstr>'EGSZ TEC'!Druckbereich</vt:lpstr>
      <vt:lpstr>數據記錄!Druckbereich</vt:lpstr>
      <vt:lpstr>計算!Druckbereich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2025-02-07T15:59:23Z</cp:lastPrinted>
  <dcterms:created xsi:type="dcterms:W3CDTF">1996-08-05T15:49:54Z</dcterms:created>
  <dcterms:modified xsi:type="dcterms:W3CDTF">2026-02-04T13:08:34Z</dcterms:modified>
</cp:coreProperties>
</file>